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75" windowWidth="24240" windowHeight="12720" activeTab="4"/>
  </bookViews>
  <sheets>
    <sheet name="фин" sheetId="1" r:id="rId1"/>
    <sheet name="инд" sheetId="2" r:id="rId2"/>
    <sheet name="оценка" sheetId="3" r:id="rId3"/>
    <sheet name="форма отчета" sheetId="4" r:id="rId4"/>
    <sheet name="форма отчета (2)" sheetId="5" r:id="rId5"/>
  </sheets>
  <calcPr calcId="124519"/>
</workbook>
</file>

<file path=xl/calcChain.xml><?xml version="1.0" encoding="utf-8"?>
<calcChain xmlns="http://schemas.openxmlformats.org/spreadsheetml/2006/main">
  <c r="F240" i="2"/>
  <c r="F387"/>
  <c r="F130"/>
  <c r="E262" i="5"/>
  <c r="E266"/>
  <c r="E265"/>
  <c r="E264"/>
  <c r="D134"/>
  <c r="D139"/>
  <c r="D138" s="1"/>
  <c r="D147"/>
  <c r="D154"/>
  <c r="D157"/>
  <c r="D163"/>
  <c r="D168"/>
  <c r="C269"/>
  <c r="D269"/>
  <c r="S133" i="1"/>
  <c r="D153" i="5" l="1"/>
  <c r="D133" s="1"/>
  <c r="S132" i="1"/>
  <c r="E338" i="5"/>
  <c r="E337"/>
  <c r="D336"/>
  <c r="C336"/>
  <c r="E335"/>
  <c r="E334"/>
  <c r="E333"/>
  <c r="E332"/>
  <c r="D331"/>
  <c r="C331"/>
  <c r="E330"/>
  <c r="E329"/>
  <c r="D328"/>
  <c r="C328"/>
  <c r="E327"/>
  <c r="E326"/>
  <c r="E325"/>
  <c r="D324"/>
  <c r="C324"/>
  <c r="D261"/>
  <c r="E323"/>
  <c r="E322"/>
  <c r="E321"/>
  <c r="E319"/>
  <c r="E318"/>
  <c r="D317"/>
  <c r="C317"/>
  <c r="E316"/>
  <c r="D315"/>
  <c r="C315"/>
  <c r="E314"/>
  <c r="E313"/>
  <c r="E312"/>
  <c r="D311"/>
  <c r="C311"/>
  <c r="E310"/>
  <c r="D309"/>
  <c r="C309"/>
  <c r="E307"/>
  <c r="E306"/>
  <c r="E305"/>
  <c r="E304"/>
  <c r="E303"/>
  <c r="D302"/>
  <c r="C302"/>
  <c r="E301"/>
  <c r="E300"/>
  <c r="D299"/>
  <c r="C299"/>
  <c r="C298" s="1"/>
  <c r="E297"/>
  <c r="E296"/>
  <c r="E294"/>
  <c r="E293"/>
  <c r="D292"/>
  <c r="C292"/>
  <c r="E291"/>
  <c r="E290"/>
  <c r="D289"/>
  <c r="C289"/>
  <c r="D288"/>
  <c r="E285"/>
  <c r="E284"/>
  <c r="D283"/>
  <c r="C283"/>
  <c r="E282"/>
  <c r="E281"/>
  <c r="D280"/>
  <c r="C280"/>
  <c r="E279"/>
  <c r="E278"/>
  <c r="E277"/>
  <c r="E276"/>
  <c r="E275"/>
  <c r="E274"/>
  <c r="D273"/>
  <c r="C273"/>
  <c r="E271"/>
  <c r="E270"/>
  <c r="E269"/>
  <c r="C261"/>
  <c r="E260"/>
  <c r="E259"/>
  <c r="E257"/>
  <c r="E256"/>
  <c r="D254"/>
  <c r="C254"/>
  <c r="D252"/>
  <c r="E252" s="1"/>
  <c r="E251"/>
  <c r="C250"/>
  <c r="E249"/>
  <c r="E248"/>
  <c r="E247"/>
  <c r="D245"/>
  <c r="C245"/>
  <c r="D243"/>
  <c r="C243"/>
  <c r="D241"/>
  <c r="C241"/>
  <c r="E240"/>
  <c r="D239"/>
  <c r="C239"/>
  <c r="E237"/>
  <c r="D236"/>
  <c r="C236"/>
  <c r="E233"/>
  <c r="E232"/>
  <c r="D231"/>
  <c r="C231"/>
  <c r="E230"/>
  <c r="E229"/>
  <c r="E228"/>
  <c r="D227"/>
  <c r="E227" s="1"/>
  <c r="C227"/>
  <c r="E226"/>
  <c r="E224"/>
  <c r="E223"/>
  <c r="E222"/>
  <c r="D221"/>
  <c r="C221"/>
  <c r="E219"/>
  <c r="E218"/>
  <c r="D217"/>
  <c r="C217"/>
  <c r="E214"/>
  <c r="E213"/>
  <c r="E212"/>
  <c r="E211"/>
  <c r="E210"/>
  <c r="E209"/>
  <c r="E208"/>
  <c r="E207"/>
  <c r="E206"/>
  <c r="E205"/>
  <c r="E204"/>
  <c r="E203"/>
  <c r="E202"/>
  <c r="E201"/>
  <c r="E200"/>
  <c r="E199"/>
  <c r="E198"/>
  <c r="D197"/>
  <c r="C197"/>
  <c r="E196"/>
  <c r="D193"/>
  <c r="E193" s="1"/>
  <c r="C193"/>
  <c r="E192"/>
  <c r="E191"/>
  <c r="D187"/>
  <c r="C187"/>
  <c r="E185"/>
  <c r="D183"/>
  <c r="C183"/>
  <c r="E182"/>
  <c r="E181"/>
  <c r="D180"/>
  <c r="C180"/>
  <c r="E179"/>
  <c r="E178"/>
  <c r="D177"/>
  <c r="C177"/>
  <c r="E173"/>
  <c r="E171"/>
  <c r="C168"/>
  <c r="E168" s="1"/>
  <c r="E165"/>
  <c r="C163"/>
  <c r="E163" s="1"/>
  <c r="E162"/>
  <c r="E161"/>
  <c r="E160"/>
  <c r="E159"/>
  <c r="E158"/>
  <c r="C157"/>
  <c r="E157" s="1"/>
  <c r="E156"/>
  <c r="E155"/>
  <c r="C154"/>
  <c r="E154" s="1"/>
  <c r="E150"/>
  <c r="E149"/>
  <c r="C147"/>
  <c r="E147" s="1"/>
  <c r="E146"/>
  <c r="E144"/>
  <c r="E143"/>
  <c r="E142"/>
  <c r="C139"/>
  <c r="C138" s="1"/>
  <c r="E138" s="1"/>
  <c r="E137"/>
  <c r="E135"/>
  <c r="C134"/>
  <c r="E124"/>
  <c r="E122"/>
  <c r="E121"/>
  <c r="D120"/>
  <c r="C120"/>
  <c r="E118"/>
  <c r="E117"/>
  <c r="E116"/>
  <c r="E113"/>
  <c r="E110"/>
  <c r="E109"/>
  <c r="E108"/>
  <c r="D105"/>
  <c r="C105"/>
  <c r="E104"/>
  <c r="E103"/>
  <c r="E102"/>
  <c r="E101"/>
  <c r="E100"/>
  <c r="E99"/>
  <c r="E98"/>
  <c r="E97"/>
  <c r="D96"/>
  <c r="C96"/>
  <c r="E89"/>
  <c r="E88"/>
  <c r="E87"/>
  <c r="E86"/>
  <c r="E85"/>
  <c r="D84"/>
  <c r="C84"/>
  <c r="C82" s="1"/>
  <c r="E77"/>
  <c r="E76"/>
  <c r="E75"/>
  <c r="E74"/>
  <c r="E73"/>
  <c r="E72"/>
  <c r="E71"/>
  <c r="E70"/>
  <c r="E69"/>
  <c r="E68"/>
  <c r="D67"/>
  <c r="C67"/>
  <c r="E66"/>
  <c r="E65"/>
  <c r="E64"/>
  <c r="E63"/>
  <c r="D62"/>
  <c r="C62"/>
  <c r="E61"/>
  <c r="E59"/>
  <c r="E58"/>
  <c r="E57"/>
  <c r="D55"/>
  <c r="C55"/>
  <c r="E54"/>
  <c r="E53"/>
  <c r="E51"/>
  <c r="D50"/>
  <c r="C50"/>
  <c r="E48"/>
  <c r="E46"/>
  <c r="D45"/>
  <c r="C45"/>
  <c r="E43"/>
  <c r="E42"/>
  <c r="D41"/>
  <c r="C41"/>
  <c r="E40"/>
  <c r="E39"/>
  <c r="D38"/>
  <c r="C38"/>
  <c r="E32"/>
  <c r="E31"/>
  <c r="E28"/>
  <c r="D27"/>
  <c r="C27"/>
  <c r="E26"/>
  <c r="E25"/>
  <c r="E24"/>
  <c r="E23"/>
  <c r="D22"/>
  <c r="C22"/>
  <c r="E21"/>
  <c r="E19"/>
  <c r="D18"/>
  <c r="C18"/>
  <c r="E17"/>
  <c r="E16"/>
  <c r="E15"/>
  <c r="E14"/>
  <c r="E13"/>
  <c r="E12"/>
  <c r="E11"/>
  <c r="E10"/>
  <c r="E9"/>
  <c r="E8"/>
  <c r="D7"/>
  <c r="C7"/>
  <c r="C6" s="1"/>
  <c r="E322" i="4"/>
  <c r="D322"/>
  <c r="C322"/>
  <c r="E321"/>
  <c r="E320"/>
  <c r="E319"/>
  <c r="D319"/>
  <c r="C319"/>
  <c r="E318"/>
  <c r="E317"/>
  <c r="E316"/>
  <c r="E315"/>
  <c r="E314"/>
  <c r="D314"/>
  <c r="C314"/>
  <c r="E313"/>
  <c r="E312"/>
  <c r="E311"/>
  <c r="D311"/>
  <c r="C311"/>
  <c r="E310"/>
  <c r="E309"/>
  <c r="E308"/>
  <c r="E307"/>
  <c r="D307"/>
  <c r="C307"/>
  <c r="E306"/>
  <c r="E305"/>
  <c r="E304"/>
  <c r="E303"/>
  <c r="D303"/>
  <c r="C303"/>
  <c r="E302"/>
  <c r="E301"/>
  <c r="E300"/>
  <c r="D300"/>
  <c r="C300"/>
  <c r="E299"/>
  <c r="E298"/>
  <c r="D298"/>
  <c r="C298"/>
  <c r="E297"/>
  <c r="E296"/>
  <c r="E295"/>
  <c r="E294"/>
  <c r="D294"/>
  <c r="C294"/>
  <c r="E293"/>
  <c r="E292"/>
  <c r="D292"/>
  <c r="C292"/>
  <c r="E291"/>
  <c r="D291"/>
  <c r="C291"/>
  <c r="E290"/>
  <c r="E289"/>
  <c r="E288"/>
  <c r="E287"/>
  <c r="E286"/>
  <c r="E285"/>
  <c r="D285"/>
  <c r="C285"/>
  <c r="E284"/>
  <c r="E283"/>
  <c r="E282"/>
  <c r="D282"/>
  <c r="C282"/>
  <c r="E281"/>
  <c r="D281"/>
  <c r="C281"/>
  <c r="E280"/>
  <c r="E279"/>
  <c r="E277"/>
  <c r="E276"/>
  <c r="E275"/>
  <c r="D275"/>
  <c r="C275"/>
  <c r="E274"/>
  <c r="E273"/>
  <c r="E272"/>
  <c r="D272"/>
  <c r="C272"/>
  <c r="E271"/>
  <c r="D271"/>
  <c r="C271"/>
  <c r="E270"/>
  <c r="D270"/>
  <c r="C270"/>
  <c r="E268"/>
  <c r="E267"/>
  <c r="E266"/>
  <c r="D266"/>
  <c r="C266"/>
  <c r="E265"/>
  <c r="E264"/>
  <c r="E263"/>
  <c r="D263"/>
  <c r="C263"/>
  <c r="E262"/>
  <c r="E261"/>
  <c r="E260"/>
  <c r="E259"/>
  <c r="E258"/>
  <c r="E257"/>
  <c r="E256"/>
  <c r="D256"/>
  <c r="C256"/>
  <c r="E255"/>
  <c r="E254"/>
  <c r="E253"/>
  <c r="D253"/>
  <c r="C253"/>
  <c r="E252"/>
  <c r="E251"/>
  <c r="E250"/>
  <c r="E248"/>
  <c r="D248"/>
  <c r="C248"/>
  <c r="E247"/>
  <c r="E246"/>
  <c r="E244"/>
  <c r="E243"/>
  <c r="E241"/>
  <c r="D241"/>
  <c r="C241"/>
  <c r="E239"/>
  <c r="D239"/>
  <c r="E238"/>
  <c r="E237"/>
  <c r="D237"/>
  <c r="C237"/>
  <c r="E236"/>
  <c r="E235"/>
  <c r="E234"/>
  <c r="E232"/>
  <c r="D232"/>
  <c r="C232"/>
  <c r="D230"/>
  <c r="C230"/>
  <c r="D228"/>
  <c r="C228"/>
  <c r="E227"/>
  <c r="E226"/>
  <c r="D226"/>
  <c r="C226"/>
  <c r="E224"/>
  <c r="E223"/>
  <c r="D223"/>
  <c r="C223"/>
  <c r="E222"/>
  <c r="D222"/>
  <c r="C222"/>
  <c r="E220"/>
  <c r="E219"/>
  <c r="E218"/>
  <c r="D218"/>
  <c r="C218"/>
  <c r="E217"/>
  <c r="E216"/>
  <c r="E215"/>
  <c r="E214"/>
  <c r="D214"/>
  <c r="C214"/>
  <c r="E213"/>
  <c r="E212"/>
  <c r="E211"/>
  <c r="E210"/>
  <c r="E209"/>
  <c r="D209"/>
  <c r="C209"/>
  <c r="E207"/>
  <c r="E206"/>
  <c r="E205"/>
  <c r="D205"/>
  <c r="C205"/>
  <c r="E204"/>
  <c r="D204"/>
  <c r="C204"/>
  <c r="E203"/>
  <c r="E202"/>
  <c r="E201"/>
  <c r="E200"/>
  <c r="E199"/>
  <c r="E198"/>
  <c r="E197"/>
  <c r="E196"/>
  <c r="E195"/>
  <c r="E194"/>
  <c r="E193"/>
  <c r="E192"/>
  <c r="E191"/>
  <c r="E190"/>
  <c r="E189"/>
  <c r="E188"/>
  <c r="E187"/>
  <c r="E186"/>
  <c r="D186"/>
  <c r="C186"/>
  <c r="E185"/>
  <c r="E182"/>
  <c r="D182"/>
  <c r="C182"/>
  <c r="E181"/>
  <c r="E180"/>
  <c r="E176"/>
  <c r="D176"/>
  <c r="C176"/>
  <c r="E174"/>
  <c r="E172"/>
  <c r="D172"/>
  <c r="C172"/>
  <c r="E171"/>
  <c r="E170"/>
  <c r="E169"/>
  <c r="D169"/>
  <c r="C169"/>
  <c r="E168"/>
  <c r="E167"/>
  <c r="E166"/>
  <c r="D166"/>
  <c r="C166"/>
  <c r="E165"/>
  <c r="D165"/>
  <c r="C165"/>
  <c r="E162"/>
  <c r="E160"/>
  <c r="E157"/>
  <c r="D157"/>
  <c r="C157"/>
  <c r="E151"/>
  <c r="E149"/>
  <c r="D149"/>
  <c r="C149"/>
  <c r="E148"/>
  <c r="E147"/>
  <c r="E146"/>
  <c r="E145"/>
  <c r="E144"/>
  <c r="E143"/>
  <c r="D143"/>
  <c r="C143"/>
  <c r="E142"/>
  <c r="E140"/>
  <c r="E139"/>
  <c r="D139"/>
  <c r="C139"/>
  <c r="E138"/>
  <c r="D138"/>
  <c r="C138"/>
  <c r="E135"/>
  <c r="E134"/>
  <c r="E132"/>
  <c r="D132"/>
  <c r="C132"/>
  <c r="E131"/>
  <c r="E129"/>
  <c r="E128"/>
  <c r="E127"/>
  <c r="E124"/>
  <c r="D124"/>
  <c r="C124"/>
  <c r="E123"/>
  <c r="D123"/>
  <c r="C123"/>
  <c r="E122"/>
  <c r="E120"/>
  <c r="E119"/>
  <c r="D119"/>
  <c r="C119"/>
  <c r="E118"/>
  <c r="D118"/>
  <c r="C118"/>
  <c r="E117"/>
  <c r="E116"/>
  <c r="E115"/>
  <c r="E114"/>
  <c r="D114"/>
  <c r="C114"/>
  <c r="E112"/>
  <c r="E111"/>
  <c r="E110"/>
  <c r="E107"/>
  <c r="E104"/>
  <c r="E103"/>
  <c r="E102"/>
  <c r="E99"/>
  <c r="D99"/>
  <c r="C99"/>
  <c r="E98"/>
  <c r="E97"/>
  <c r="E96"/>
  <c r="E95"/>
  <c r="E94"/>
  <c r="E93"/>
  <c r="E92"/>
  <c r="E91"/>
  <c r="E90"/>
  <c r="D90"/>
  <c r="C90"/>
  <c r="E83"/>
  <c r="E82"/>
  <c r="E81"/>
  <c r="E80"/>
  <c r="E79"/>
  <c r="E78"/>
  <c r="D78"/>
  <c r="C78"/>
  <c r="E76"/>
  <c r="D76"/>
  <c r="C76"/>
  <c r="E71"/>
  <c r="E70"/>
  <c r="E69"/>
  <c r="E68"/>
  <c r="E67"/>
  <c r="E66"/>
  <c r="E65"/>
  <c r="E64"/>
  <c r="E63"/>
  <c r="E62"/>
  <c r="E61"/>
  <c r="D61"/>
  <c r="C61"/>
  <c r="E60"/>
  <c r="E59"/>
  <c r="E58"/>
  <c r="E57"/>
  <c r="E56"/>
  <c r="D56"/>
  <c r="C56"/>
  <c r="E55"/>
  <c r="E54"/>
  <c r="D54"/>
  <c r="C54"/>
  <c r="E53"/>
  <c r="E52"/>
  <c r="E51"/>
  <c r="E49"/>
  <c r="D49"/>
  <c r="C49"/>
  <c r="E48"/>
  <c r="E47"/>
  <c r="E45"/>
  <c r="E44"/>
  <c r="D44"/>
  <c r="C44"/>
  <c r="E42"/>
  <c r="E40"/>
  <c r="E39"/>
  <c r="D39"/>
  <c r="C39"/>
  <c r="E37"/>
  <c r="E36"/>
  <c r="E35"/>
  <c r="D35"/>
  <c r="C35"/>
  <c r="E34"/>
  <c r="E33"/>
  <c r="E32"/>
  <c r="D32"/>
  <c r="C32"/>
  <c r="E31"/>
  <c r="D31"/>
  <c r="C31"/>
  <c r="E30"/>
  <c r="E29"/>
  <c r="E28"/>
  <c r="E27"/>
  <c r="D27"/>
  <c r="C27"/>
  <c r="E26"/>
  <c r="E25"/>
  <c r="E24"/>
  <c r="E23"/>
  <c r="E22"/>
  <c r="D22"/>
  <c r="C22"/>
  <c r="E21"/>
  <c r="E20"/>
  <c r="D20"/>
  <c r="C20"/>
  <c r="E19"/>
  <c r="E18"/>
  <c r="D18"/>
  <c r="C18"/>
  <c r="E17"/>
  <c r="E16"/>
  <c r="E15"/>
  <c r="E14"/>
  <c r="E13"/>
  <c r="E12"/>
  <c r="E11"/>
  <c r="E10"/>
  <c r="E9"/>
  <c r="E8"/>
  <c r="E7"/>
  <c r="D7"/>
  <c r="C7"/>
  <c r="E6"/>
  <c r="D6"/>
  <c r="C6"/>
  <c r="E400" i="2"/>
  <c r="F395"/>
  <c r="E390"/>
  <c r="E385"/>
  <c r="E384"/>
  <c r="E383"/>
  <c r="E382"/>
  <c r="E381"/>
  <c r="E380"/>
  <c r="E379"/>
  <c r="E378"/>
  <c r="E377"/>
  <c r="E376"/>
  <c r="E375"/>
  <c r="E373"/>
  <c r="E372"/>
  <c r="E371"/>
  <c r="E370"/>
  <c r="E369"/>
  <c r="E368"/>
  <c r="E367"/>
  <c r="E366"/>
  <c r="E365"/>
  <c r="E364"/>
  <c r="E363"/>
  <c r="E362"/>
  <c r="E361"/>
  <c r="E360"/>
  <c r="E359"/>
  <c r="E357"/>
  <c r="E356"/>
  <c r="E355"/>
  <c r="E354"/>
  <c r="E353"/>
  <c r="E351"/>
  <c r="E350"/>
  <c r="E349"/>
  <c r="E348"/>
  <c r="E347"/>
  <c r="E345"/>
  <c r="E344"/>
  <c r="E343"/>
  <c r="E341"/>
  <c r="E340"/>
  <c r="E339"/>
  <c r="E338"/>
  <c r="E336"/>
  <c r="E334"/>
  <c r="E331"/>
  <c r="E330"/>
  <c r="E329"/>
  <c r="E327"/>
  <c r="E326"/>
  <c r="F323"/>
  <c r="E322"/>
  <c r="E321"/>
  <c r="E320"/>
  <c r="E318"/>
  <c r="E317"/>
  <c r="E316"/>
  <c r="E313"/>
  <c r="E312"/>
  <c r="E306"/>
  <c r="E305"/>
  <c r="E303"/>
  <c r="E295"/>
  <c r="E294"/>
  <c r="E293"/>
  <c r="F290"/>
  <c r="E289"/>
  <c r="E284"/>
  <c r="E281"/>
  <c r="E279"/>
  <c r="E278"/>
  <c r="E276"/>
  <c r="E269"/>
  <c r="E268"/>
  <c r="F265"/>
  <c r="E264"/>
  <c r="E259"/>
  <c r="E258"/>
  <c r="F255"/>
  <c r="E252"/>
  <c r="E246"/>
  <c r="E245"/>
  <c r="E243"/>
  <c r="E231"/>
  <c r="E230"/>
  <c r="F226"/>
  <c r="E217"/>
  <c r="D216"/>
  <c r="D215"/>
  <c r="D213"/>
  <c r="F210"/>
  <c r="E209"/>
  <c r="E208"/>
  <c r="F205"/>
  <c r="E202"/>
  <c r="E198"/>
  <c r="E197"/>
  <c r="F195"/>
  <c r="F191"/>
  <c r="E186"/>
  <c r="F182"/>
  <c r="E181"/>
  <c r="E180"/>
  <c r="E179"/>
  <c r="E178"/>
  <c r="E176"/>
  <c r="E175"/>
  <c r="F173"/>
  <c r="E172"/>
  <c r="E169"/>
  <c r="E168"/>
  <c r="E167"/>
  <c r="E166"/>
  <c r="E165"/>
  <c r="F163"/>
  <c r="E159"/>
  <c r="E157"/>
  <c r="E156"/>
  <c r="E155"/>
  <c r="E154"/>
  <c r="E151"/>
  <c r="F149"/>
  <c r="E148"/>
  <c r="E147"/>
  <c r="E145"/>
  <c r="E144"/>
  <c r="E143"/>
  <c r="E141"/>
  <c r="E140"/>
  <c r="E139"/>
  <c r="E137"/>
  <c r="E134"/>
  <c r="E129"/>
  <c r="E127"/>
  <c r="E123"/>
  <c r="E119"/>
  <c r="E106"/>
  <c r="E104"/>
  <c r="D104"/>
  <c r="C104"/>
  <c r="E103"/>
  <c r="D103"/>
  <c r="C103"/>
  <c r="E102"/>
  <c r="D102"/>
  <c r="C102"/>
  <c r="E100"/>
  <c r="E99"/>
  <c r="E98"/>
  <c r="E96"/>
  <c r="E95"/>
  <c r="E94"/>
  <c r="D89"/>
  <c r="E88"/>
  <c r="E86"/>
  <c r="E83"/>
  <c r="E82"/>
  <c r="E77"/>
  <c r="E76"/>
  <c r="E75"/>
  <c r="F71"/>
  <c r="E70"/>
  <c r="E68"/>
  <c r="E67"/>
  <c r="E66"/>
  <c r="E65"/>
  <c r="E64"/>
  <c r="E63"/>
  <c r="E62"/>
  <c r="E61"/>
  <c r="E60"/>
  <c r="E59"/>
  <c r="E58"/>
  <c r="E57"/>
  <c r="E56"/>
  <c r="E55"/>
  <c r="E54"/>
  <c r="E53"/>
  <c r="E52"/>
  <c r="E51"/>
  <c r="F48"/>
  <c r="E46"/>
  <c r="E44"/>
  <c r="E43"/>
  <c r="F41"/>
  <c r="E33"/>
  <c r="E31"/>
  <c r="E28"/>
  <c r="E17"/>
  <c r="E16"/>
  <c r="E15"/>
  <c r="E12"/>
  <c r="E10"/>
  <c r="F8"/>
  <c r="P488" i="1"/>
  <c r="P487"/>
  <c r="P486"/>
  <c r="P485"/>
  <c r="S484"/>
  <c r="R484"/>
  <c r="Q484"/>
  <c r="P484"/>
  <c r="O484"/>
  <c r="N484"/>
  <c r="M484"/>
  <c r="L484"/>
  <c r="K484"/>
  <c r="J484"/>
  <c r="I484"/>
  <c r="H484"/>
  <c r="G484"/>
  <c r="F484"/>
  <c r="C484"/>
  <c r="P483"/>
  <c r="I483"/>
  <c r="C483"/>
  <c r="P482"/>
  <c r="I482"/>
  <c r="C482"/>
  <c r="U481"/>
  <c r="T481"/>
  <c r="S481"/>
  <c r="R481"/>
  <c r="Q481"/>
  <c r="P481"/>
  <c r="L481"/>
  <c r="K481"/>
  <c r="I481"/>
  <c r="H481"/>
  <c r="G481"/>
  <c r="F481"/>
  <c r="E481"/>
  <c r="C481"/>
  <c r="P480"/>
  <c r="I480"/>
  <c r="C480"/>
  <c r="P479"/>
  <c r="I479"/>
  <c r="C479"/>
  <c r="P478"/>
  <c r="I478"/>
  <c r="C478"/>
  <c r="P477"/>
  <c r="I477"/>
  <c r="C477"/>
  <c r="I475"/>
  <c r="C475"/>
  <c r="S474"/>
  <c r="R474"/>
  <c r="P474"/>
  <c r="L474"/>
  <c r="K474"/>
  <c r="I474"/>
  <c r="F474"/>
  <c r="E474"/>
  <c r="D474"/>
  <c r="C474"/>
  <c r="C473"/>
  <c r="P472"/>
  <c r="I472"/>
  <c r="C472"/>
  <c r="C471"/>
  <c r="C470"/>
  <c r="P469"/>
  <c r="L469"/>
  <c r="I469"/>
  <c r="H469"/>
  <c r="C469"/>
  <c r="P468"/>
  <c r="I468"/>
  <c r="C468"/>
  <c r="C467"/>
  <c r="S466"/>
  <c r="P466"/>
  <c r="L466"/>
  <c r="I466"/>
  <c r="F466"/>
  <c r="C466"/>
  <c r="P465"/>
  <c r="I465"/>
  <c r="P464"/>
  <c r="I464"/>
  <c r="C464"/>
  <c r="P463"/>
  <c r="I463"/>
  <c r="C463"/>
  <c r="S462"/>
  <c r="P462"/>
  <c r="L462"/>
  <c r="I462"/>
  <c r="C462"/>
  <c r="C461"/>
  <c r="I460"/>
  <c r="C460"/>
  <c r="I459"/>
  <c r="C459"/>
  <c r="S458"/>
  <c r="P458"/>
  <c r="L458"/>
  <c r="I458"/>
  <c r="F458"/>
  <c r="C458"/>
  <c r="P457"/>
  <c r="I457"/>
  <c r="P456"/>
  <c r="I456"/>
  <c r="C456"/>
  <c r="S455"/>
  <c r="P455"/>
  <c r="L455"/>
  <c r="I455"/>
  <c r="C455"/>
  <c r="U454"/>
  <c r="T454"/>
  <c r="S454"/>
  <c r="R454"/>
  <c r="Q454"/>
  <c r="P454"/>
  <c r="N454"/>
  <c r="M454"/>
  <c r="L454"/>
  <c r="K454"/>
  <c r="J454"/>
  <c r="I454"/>
  <c r="H454"/>
  <c r="G454"/>
  <c r="F454"/>
  <c r="E454"/>
  <c r="D454"/>
  <c r="C454"/>
  <c r="P453"/>
  <c r="I453"/>
  <c r="C453"/>
  <c r="P452"/>
  <c r="I452"/>
  <c r="C452"/>
  <c r="P451"/>
  <c r="I451"/>
  <c r="C451"/>
  <c r="S450"/>
  <c r="P450"/>
  <c r="L450"/>
  <c r="I450"/>
  <c r="C450"/>
  <c r="P449"/>
  <c r="I449"/>
  <c r="S448"/>
  <c r="P448"/>
  <c r="L448"/>
  <c r="I448"/>
  <c r="C448"/>
  <c r="P447"/>
  <c r="I447"/>
  <c r="C447"/>
  <c r="P446"/>
  <c r="I446"/>
  <c r="C446"/>
  <c r="P445"/>
  <c r="I445"/>
  <c r="C445"/>
  <c r="S444"/>
  <c r="R444"/>
  <c r="P444"/>
  <c r="L444"/>
  <c r="K444"/>
  <c r="I444"/>
  <c r="C444"/>
  <c r="P443"/>
  <c r="I443"/>
  <c r="C443"/>
  <c r="U442"/>
  <c r="S442"/>
  <c r="R442"/>
  <c r="P442"/>
  <c r="N442"/>
  <c r="L442"/>
  <c r="K442"/>
  <c r="I442"/>
  <c r="C442"/>
  <c r="U441"/>
  <c r="T441"/>
  <c r="S441"/>
  <c r="R441"/>
  <c r="Q441"/>
  <c r="P441"/>
  <c r="N441"/>
  <c r="M441"/>
  <c r="L441"/>
  <c r="K441"/>
  <c r="J441"/>
  <c r="I441"/>
  <c r="H441"/>
  <c r="G441"/>
  <c r="F441"/>
  <c r="E441"/>
  <c r="C441"/>
  <c r="P440"/>
  <c r="I440"/>
  <c r="P438"/>
  <c r="I438"/>
  <c r="P437"/>
  <c r="I437"/>
  <c r="C436"/>
  <c r="P435"/>
  <c r="I435"/>
  <c r="C435"/>
  <c r="P434"/>
  <c r="I434"/>
  <c r="C434"/>
  <c r="P433"/>
  <c r="I433"/>
  <c r="C433"/>
  <c r="P432"/>
  <c r="I432"/>
  <c r="C432"/>
  <c r="P431"/>
  <c r="I431"/>
  <c r="C431"/>
  <c r="R430"/>
  <c r="P430"/>
  <c r="K430"/>
  <c r="I430"/>
  <c r="C430"/>
  <c r="P429"/>
  <c r="I429"/>
  <c r="C429"/>
  <c r="P428"/>
  <c r="I428"/>
  <c r="C428"/>
  <c r="U427"/>
  <c r="T427"/>
  <c r="S427"/>
  <c r="R427"/>
  <c r="P427"/>
  <c r="N427"/>
  <c r="M427"/>
  <c r="L427"/>
  <c r="K427"/>
  <c r="I427"/>
  <c r="H427"/>
  <c r="G427"/>
  <c r="F427"/>
  <c r="E427"/>
  <c r="C427"/>
  <c r="U426"/>
  <c r="T426"/>
  <c r="S426"/>
  <c r="R426"/>
  <c r="Q426"/>
  <c r="P426"/>
  <c r="N426"/>
  <c r="M426"/>
  <c r="L426"/>
  <c r="K426"/>
  <c r="J426"/>
  <c r="I426"/>
  <c r="H426"/>
  <c r="F426"/>
  <c r="E426"/>
  <c r="C426"/>
  <c r="P425"/>
  <c r="I425"/>
  <c r="C425"/>
  <c r="P424"/>
  <c r="I424"/>
  <c r="C424"/>
  <c r="P423"/>
  <c r="I423"/>
  <c r="C423"/>
  <c r="P422"/>
  <c r="I422"/>
  <c r="C422"/>
  <c r="P421"/>
  <c r="I421"/>
  <c r="C421"/>
  <c r="P420"/>
  <c r="I420"/>
  <c r="C420"/>
  <c r="P419"/>
  <c r="I419"/>
  <c r="C419"/>
  <c r="P418"/>
  <c r="I418"/>
  <c r="C418"/>
  <c r="P417"/>
  <c r="I417"/>
  <c r="C417"/>
  <c r="P416"/>
  <c r="I416"/>
  <c r="C416"/>
  <c r="U415"/>
  <c r="T415"/>
  <c r="S415"/>
  <c r="R415"/>
  <c r="P415"/>
  <c r="N415"/>
  <c r="M415"/>
  <c r="L415"/>
  <c r="K415"/>
  <c r="I415"/>
  <c r="F415"/>
  <c r="E415"/>
  <c r="C415"/>
  <c r="U414"/>
  <c r="T414"/>
  <c r="S414"/>
  <c r="R414"/>
  <c r="P414"/>
  <c r="N414"/>
  <c r="M414"/>
  <c r="L414"/>
  <c r="K414"/>
  <c r="J414"/>
  <c r="I414"/>
  <c r="H414"/>
  <c r="G414"/>
  <c r="F414"/>
  <c r="E414"/>
  <c r="C414"/>
  <c r="U413"/>
  <c r="T413"/>
  <c r="S413"/>
  <c r="R413"/>
  <c r="Q413"/>
  <c r="P413"/>
  <c r="N413"/>
  <c r="M413"/>
  <c r="L413"/>
  <c r="K413"/>
  <c r="J413"/>
  <c r="I413"/>
  <c r="H413"/>
  <c r="G413"/>
  <c r="F413"/>
  <c r="E413"/>
  <c r="D413"/>
  <c r="C413"/>
  <c r="P412"/>
  <c r="U411"/>
  <c r="T411"/>
  <c r="S411"/>
  <c r="R411"/>
  <c r="Q411"/>
  <c r="P411"/>
  <c r="O411"/>
  <c r="N411"/>
  <c r="M411"/>
  <c r="L411"/>
  <c r="K411"/>
  <c r="J411"/>
  <c r="I411"/>
  <c r="H411"/>
  <c r="G411"/>
  <c r="F411"/>
  <c r="E411"/>
  <c r="D411"/>
  <c r="C411"/>
  <c r="P410"/>
  <c r="P409"/>
  <c r="P408"/>
  <c r="U407"/>
  <c r="T407"/>
  <c r="S407"/>
  <c r="R407"/>
  <c r="Q407"/>
  <c r="P407"/>
  <c r="O407"/>
  <c r="N407"/>
  <c r="M407"/>
  <c r="L407"/>
  <c r="K407"/>
  <c r="J407"/>
  <c r="I407"/>
  <c r="H407"/>
  <c r="G407"/>
  <c r="F407"/>
  <c r="E407"/>
  <c r="D407"/>
  <c r="C407"/>
  <c r="P406"/>
  <c r="P405"/>
  <c r="P404"/>
  <c r="I404"/>
  <c r="U403"/>
  <c r="T403"/>
  <c r="S403"/>
  <c r="R403"/>
  <c r="Q403"/>
  <c r="P403"/>
  <c r="O403"/>
  <c r="N403"/>
  <c r="M403"/>
  <c r="L403"/>
  <c r="K403"/>
  <c r="J403"/>
  <c r="I403"/>
  <c r="H403"/>
  <c r="G403"/>
  <c r="F403"/>
  <c r="E403"/>
  <c r="D403"/>
  <c r="C403"/>
  <c r="U402"/>
  <c r="T402"/>
  <c r="S402"/>
  <c r="R402"/>
  <c r="Q402"/>
  <c r="P402"/>
  <c r="O402"/>
  <c r="N402"/>
  <c r="M402"/>
  <c r="L402"/>
  <c r="K402"/>
  <c r="J402"/>
  <c r="I402"/>
  <c r="H402"/>
  <c r="G402"/>
  <c r="F402"/>
  <c r="E402"/>
  <c r="D402"/>
  <c r="C402"/>
  <c r="P401"/>
  <c r="I401"/>
  <c r="P400"/>
  <c r="I400"/>
  <c r="U399"/>
  <c r="T399"/>
  <c r="S399"/>
  <c r="R399"/>
  <c r="Q399"/>
  <c r="P399"/>
  <c r="O399"/>
  <c r="N399"/>
  <c r="M399"/>
  <c r="L399"/>
  <c r="K399"/>
  <c r="J399"/>
  <c r="I399"/>
  <c r="H399"/>
  <c r="G399"/>
  <c r="F399"/>
  <c r="E399"/>
  <c r="D399"/>
  <c r="C399"/>
  <c r="P398"/>
  <c r="I398"/>
  <c r="P397"/>
  <c r="I397"/>
  <c r="P396"/>
  <c r="I396"/>
  <c r="U395"/>
  <c r="T395"/>
  <c r="S395"/>
  <c r="R395"/>
  <c r="Q395"/>
  <c r="P395"/>
  <c r="O395"/>
  <c r="N395"/>
  <c r="M395"/>
  <c r="L395"/>
  <c r="K395"/>
  <c r="J395"/>
  <c r="I395"/>
  <c r="H395"/>
  <c r="G395"/>
  <c r="F395"/>
  <c r="E395"/>
  <c r="D395"/>
  <c r="C395"/>
  <c r="U394"/>
  <c r="T394"/>
  <c r="S394"/>
  <c r="R394"/>
  <c r="Q394"/>
  <c r="P394"/>
  <c r="O394"/>
  <c r="N394"/>
  <c r="M394"/>
  <c r="L394"/>
  <c r="K394"/>
  <c r="J394"/>
  <c r="I394"/>
  <c r="H394"/>
  <c r="G394"/>
  <c r="F394"/>
  <c r="E394"/>
  <c r="D394"/>
  <c r="C394"/>
  <c r="P393"/>
  <c r="I393"/>
  <c r="U392"/>
  <c r="T392"/>
  <c r="S392"/>
  <c r="R392"/>
  <c r="Q392"/>
  <c r="P392"/>
  <c r="O392"/>
  <c r="N392"/>
  <c r="M392"/>
  <c r="L392"/>
  <c r="K392"/>
  <c r="J392"/>
  <c r="I392"/>
  <c r="H392"/>
  <c r="G392"/>
  <c r="F392"/>
  <c r="E392"/>
  <c r="D392"/>
  <c r="C392"/>
  <c r="P391"/>
  <c r="I391"/>
  <c r="C391"/>
  <c r="P390"/>
  <c r="C390"/>
  <c r="U389"/>
  <c r="T389"/>
  <c r="R389"/>
  <c r="Q389"/>
  <c r="P389"/>
  <c r="N389"/>
  <c r="M389"/>
  <c r="K389"/>
  <c r="J389"/>
  <c r="I389"/>
  <c r="H389"/>
  <c r="G389"/>
  <c r="E389"/>
  <c r="D389"/>
  <c r="C389"/>
  <c r="P388"/>
  <c r="I388"/>
  <c r="C388"/>
  <c r="P387"/>
  <c r="I387"/>
  <c r="C387"/>
  <c r="U386"/>
  <c r="T386"/>
  <c r="S386"/>
  <c r="R386"/>
  <c r="Q386"/>
  <c r="P386"/>
  <c r="N386"/>
  <c r="M386"/>
  <c r="L386"/>
  <c r="K386"/>
  <c r="J386"/>
  <c r="I386"/>
  <c r="H386"/>
  <c r="G386"/>
  <c r="F386"/>
  <c r="E386"/>
  <c r="D386"/>
  <c r="C386"/>
  <c r="P385"/>
  <c r="I385"/>
  <c r="C385"/>
  <c r="U384"/>
  <c r="T384"/>
  <c r="S384"/>
  <c r="R384"/>
  <c r="Q384"/>
  <c r="P384"/>
  <c r="N384"/>
  <c r="M384"/>
  <c r="L384"/>
  <c r="K384"/>
  <c r="J384"/>
  <c r="I384"/>
  <c r="H384"/>
  <c r="G384"/>
  <c r="F384"/>
  <c r="E384"/>
  <c r="D384"/>
  <c r="C384"/>
  <c r="P383"/>
  <c r="I383"/>
  <c r="C383"/>
  <c r="U382"/>
  <c r="T382"/>
  <c r="S382"/>
  <c r="R382"/>
  <c r="Q382"/>
  <c r="P382"/>
  <c r="N382"/>
  <c r="M382"/>
  <c r="K382"/>
  <c r="J382"/>
  <c r="I382"/>
  <c r="H382"/>
  <c r="G382"/>
  <c r="F382"/>
  <c r="E382"/>
  <c r="D382"/>
  <c r="C382"/>
  <c r="P381"/>
  <c r="I381"/>
  <c r="C381"/>
  <c r="P380"/>
  <c r="I380"/>
  <c r="C380"/>
  <c r="P379"/>
  <c r="I379"/>
  <c r="C379"/>
  <c r="P378"/>
  <c r="I378"/>
  <c r="C378"/>
  <c r="P377"/>
  <c r="I377"/>
  <c r="C377"/>
  <c r="P376"/>
  <c r="O376"/>
  <c r="I376"/>
  <c r="C376"/>
  <c r="P375"/>
  <c r="I375"/>
  <c r="C375"/>
  <c r="P374"/>
  <c r="I374"/>
  <c r="C374"/>
  <c r="P373"/>
  <c r="I373"/>
  <c r="C373"/>
  <c r="P372"/>
  <c r="I372"/>
  <c r="C372"/>
  <c r="P371"/>
  <c r="I371"/>
  <c r="C371"/>
  <c r="U370"/>
  <c r="T370"/>
  <c r="S370"/>
  <c r="R370"/>
  <c r="Q370"/>
  <c r="P370"/>
  <c r="N370"/>
  <c r="M370"/>
  <c r="L370"/>
  <c r="K370"/>
  <c r="J370"/>
  <c r="I370"/>
  <c r="H370"/>
  <c r="G370"/>
  <c r="F370"/>
  <c r="E370"/>
  <c r="D370"/>
  <c r="C370"/>
  <c r="P369"/>
  <c r="I369"/>
  <c r="C369"/>
  <c r="U368"/>
  <c r="T368"/>
  <c r="S368"/>
  <c r="R368"/>
  <c r="Q368"/>
  <c r="P368"/>
  <c r="N368"/>
  <c r="M368"/>
  <c r="L368"/>
  <c r="K368"/>
  <c r="J368"/>
  <c r="I368"/>
  <c r="H368"/>
  <c r="G368"/>
  <c r="F368"/>
  <c r="E368"/>
  <c r="D368"/>
  <c r="C368"/>
  <c r="P367"/>
  <c r="I367"/>
  <c r="C367"/>
  <c r="U366"/>
  <c r="T366"/>
  <c r="S366"/>
  <c r="R366"/>
  <c r="Q366"/>
  <c r="P366"/>
  <c r="N366"/>
  <c r="M366"/>
  <c r="L366"/>
  <c r="K366"/>
  <c r="J366"/>
  <c r="I366"/>
  <c r="H366"/>
  <c r="G366"/>
  <c r="F366"/>
  <c r="E366"/>
  <c r="D366"/>
  <c r="C366"/>
  <c r="U365"/>
  <c r="T365"/>
  <c r="S365"/>
  <c r="R365"/>
  <c r="Q365"/>
  <c r="P365"/>
  <c r="O365"/>
  <c r="N365"/>
  <c r="M365"/>
  <c r="L365"/>
  <c r="K365"/>
  <c r="J365"/>
  <c r="I365"/>
  <c r="H365"/>
  <c r="G365"/>
  <c r="F365"/>
  <c r="E365"/>
  <c r="D365"/>
  <c r="C365"/>
  <c r="P364"/>
  <c r="I364"/>
  <c r="C364"/>
  <c r="P363"/>
  <c r="I363"/>
  <c r="C363"/>
  <c r="U362"/>
  <c r="T362"/>
  <c r="S362"/>
  <c r="R362"/>
  <c r="Q362"/>
  <c r="P362"/>
  <c r="N362"/>
  <c r="M362"/>
  <c r="L362"/>
  <c r="K362"/>
  <c r="J362"/>
  <c r="I362"/>
  <c r="H362"/>
  <c r="G362"/>
  <c r="F362"/>
  <c r="E362"/>
  <c r="D362"/>
  <c r="C362"/>
  <c r="U361"/>
  <c r="T361"/>
  <c r="S361"/>
  <c r="R361"/>
  <c r="Q361"/>
  <c r="P361"/>
  <c r="O361"/>
  <c r="N361"/>
  <c r="M361"/>
  <c r="L361"/>
  <c r="K361"/>
  <c r="J361"/>
  <c r="I361"/>
  <c r="H361"/>
  <c r="G361"/>
  <c r="F361"/>
  <c r="E361"/>
  <c r="D361"/>
  <c r="C361"/>
  <c r="P360"/>
  <c r="I360"/>
  <c r="C360"/>
  <c r="U359"/>
  <c r="T359"/>
  <c r="S359"/>
  <c r="R359"/>
  <c r="Q359"/>
  <c r="P359"/>
  <c r="N359"/>
  <c r="M359"/>
  <c r="L359"/>
  <c r="K359"/>
  <c r="J359"/>
  <c r="I359"/>
  <c r="H359"/>
  <c r="G359"/>
  <c r="F359"/>
  <c r="D359"/>
  <c r="C359"/>
  <c r="P358"/>
  <c r="I358"/>
  <c r="C358"/>
  <c r="U357"/>
  <c r="T357"/>
  <c r="S357"/>
  <c r="R357"/>
  <c r="Q357"/>
  <c r="P357"/>
  <c r="N357"/>
  <c r="M357"/>
  <c r="L357"/>
  <c r="K357"/>
  <c r="J357"/>
  <c r="I357"/>
  <c r="H357"/>
  <c r="G357"/>
  <c r="F357"/>
  <c r="E357"/>
  <c r="D357"/>
  <c r="C357"/>
  <c r="U356"/>
  <c r="T356"/>
  <c r="S356"/>
  <c r="R356"/>
  <c r="Q356"/>
  <c r="P356"/>
  <c r="N356"/>
  <c r="M356"/>
  <c r="L356"/>
  <c r="K356"/>
  <c r="J356"/>
  <c r="I356"/>
  <c r="H356"/>
  <c r="G356"/>
  <c r="F356"/>
  <c r="E356"/>
  <c r="D356"/>
  <c r="C356"/>
  <c r="P354"/>
  <c r="I354"/>
  <c r="C354"/>
  <c r="P353"/>
  <c r="I353"/>
  <c r="C353"/>
  <c r="U352"/>
  <c r="T352"/>
  <c r="S352"/>
  <c r="R352"/>
  <c r="Q352"/>
  <c r="P352"/>
  <c r="O352"/>
  <c r="N352"/>
  <c r="M352"/>
  <c r="L352"/>
  <c r="K352"/>
  <c r="J352"/>
  <c r="I352"/>
  <c r="H352"/>
  <c r="G352"/>
  <c r="F352"/>
  <c r="E352"/>
  <c r="D352"/>
  <c r="C352"/>
  <c r="U351"/>
  <c r="T351"/>
  <c r="S351"/>
  <c r="R351"/>
  <c r="Q351"/>
  <c r="P351"/>
  <c r="N351"/>
  <c r="M351"/>
  <c r="L351"/>
  <c r="K351"/>
  <c r="J351"/>
  <c r="I351"/>
  <c r="H351"/>
  <c r="G351"/>
  <c r="F351"/>
  <c r="E351"/>
  <c r="D351"/>
  <c r="C351"/>
  <c r="C350"/>
  <c r="C349"/>
  <c r="P348"/>
  <c r="I348"/>
  <c r="C348"/>
  <c r="U347"/>
  <c r="T347"/>
  <c r="S347"/>
  <c r="R347"/>
  <c r="Q347"/>
  <c r="P347"/>
  <c r="N347"/>
  <c r="M347"/>
  <c r="L347"/>
  <c r="K347"/>
  <c r="J347"/>
  <c r="I347"/>
  <c r="H347"/>
  <c r="G347"/>
  <c r="F347"/>
  <c r="E347"/>
  <c r="D347"/>
  <c r="C347"/>
  <c r="U346"/>
  <c r="T346"/>
  <c r="S346"/>
  <c r="R346"/>
  <c r="Q346"/>
  <c r="P346"/>
  <c r="N346"/>
  <c r="M346"/>
  <c r="L346"/>
  <c r="K346"/>
  <c r="J346"/>
  <c r="I346"/>
  <c r="H346"/>
  <c r="G346"/>
  <c r="F346"/>
  <c r="E346"/>
  <c r="D346"/>
  <c r="C346"/>
  <c r="P345"/>
  <c r="I345"/>
  <c r="C345"/>
  <c r="U344"/>
  <c r="T344"/>
  <c r="S344"/>
  <c r="R344"/>
  <c r="Q344"/>
  <c r="P344"/>
  <c r="N344"/>
  <c r="M344"/>
  <c r="L344"/>
  <c r="K344"/>
  <c r="J344"/>
  <c r="I344"/>
  <c r="H344"/>
  <c r="G344"/>
  <c r="F344"/>
  <c r="E344"/>
  <c r="D344"/>
  <c r="C344"/>
  <c r="P343"/>
  <c r="I343"/>
  <c r="C343"/>
  <c r="U342"/>
  <c r="T342"/>
  <c r="S342"/>
  <c r="R342"/>
  <c r="Q342"/>
  <c r="P342"/>
  <c r="N342"/>
  <c r="M342"/>
  <c r="L342"/>
  <c r="K342"/>
  <c r="J342"/>
  <c r="I342"/>
  <c r="H342"/>
  <c r="G342"/>
  <c r="F342"/>
  <c r="E342"/>
  <c r="D342"/>
  <c r="C342"/>
  <c r="P341"/>
  <c r="I341"/>
  <c r="C341"/>
  <c r="U340"/>
  <c r="T340"/>
  <c r="S340"/>
  <c r="R340"/>
  <c r="Q340"/>
  <c r="P340"/>
  <c r="N340"/>
  <c r="M340"/>
  <c r="L340"/>
  <c r="K340"/>
  <c r="J340"/>
  <c r="I340"/>
  <c r="H340"/>
  <c r="G340"/>
  <c r="F340"/>
  <c r="E340"/>
  <c r="D340"/>
  <c r="C340"/>
  <c r="P339"/>
  <c r="I339"/>
  <c r="C339"/>
  <c r="P338"/>
  <c r="I338"/>
  <c r="C338"/>
  <c r="P337"/>
  <c r="I337"/>
  <c r="C337"/>
  <c r="P336"/>
  <c r="I336"/>
  <c r="C336"/>
  <c r="U335"/>
  <c r="T335"/>
  <c r="S335"/>
  <c r="R335"/>
  <c r="Q335"/>
  <c r="P335"/>
  <c r="N335"/>
  <c r="M335"/>
  <c r="L335"/>
  <c r="K335"/>
  <c r="J335"/>
  <c r="I335"/>
  <c r="H335"/>
  <c r="G335"/>
  <c r="F335"/>
  <c r="E335"/>
  <c r="D335"/>
  <c r="C335"/>
  <c r="U334"/>
  <c r="T334"/>
  <c r="S334"/>
  <c r="R334"/>
  <c r="Q334"/>
  <c r="P334"/>
  <c r="N334"/>
  <c r="M334"/>
  <c r="L334"/>
  <c r="K334"/>
  <c r="J334"/>
  <c r="I334"/>
  <c r="H334"/>
  <c r="G334"/>
  <c r="F334"/>
  <c r="E334"/>
  <c r="D334"/>
  <c r="C334"/>
  <c r="P333"/>
  <c r="I333"/>
  <c r="C333"/>
  <c r="U332"/>
  <c r="T332"/>
  <c r="S332"/>
  <c r="R332"/>
  <c r="Q332"/>
  <c r="P332"/>
  <c r="N332"/>
  <c r="M332"/>
  <c r="L332"/>
  <c r="K332"/>
  <c r="J332"/>
  <c r="I332"/>
  <c r="H332"/>
  <c r="G332"/>
  <c r="F332"/>
  <c r="E332"/>
  <c r="D332"/>
  <c r="C332"/>
  <c r="P331"/>
  <c r="I331"/>
  <c r="C331"/>
  <c r="U330"/>
  <c r="T330"/>
  <c r="S330"/>
  <c r="R330"/>
  <c r="Q330"/>
  <c r="P330"/>
  <c r="N330"/>
  <c r="M330"/>
  <c r="L330"/>
  <c r="K330"/>
  <c r="J330"/>
  <c r="I330"/>
  <c r="H330"/>
  <c r="G330"/>
  <c r="F330"/>
  <c r="E330"/>
  <c r="D330"/>
  <c r="C330"/>
  <c r="U329"/>
  <c r="T329"/>
  <c r="S329"/>
  <c r="R329"/>
  <c r="Q329"/>
  <c r="P329"/>
  <c r="N329"/>
  <c r="M329"/>
  <c r="L329"/>
  <c r="K329"/>
  <c r="J329"/>
  <c r="I329"/>
  <c r="H329"/>
  <c r="G329"/>
  <c r="F329"/>
  <c r="E329"/>
  <c r="D329"/>
  <c r="C329"/>
  <c r="P328"/>
  <c r="I328"/>
  <c r="C328"/>
  <c r="U327"/>
  <c r="T327"/>
  <c r="S327"/>
  <c r="R327"/>
  <c r="Q327"/>
  <c r="P327"/>
  <c r="N327"/>
  <c r="M327"/>
  <c r="L327"/>
  <c r="K327"/>
  <c r="J327"/>
  <c r="I327"/>
  <c r="H327"/>
  <c r="G327"/>
  <c r="F327"/>
  <c r="E327"/>
  <c r="D327"/>
  <c r="C327"/>
  <c r="T326"/>
  <c r="R326"/>
  <c r="P326"/>
  <c r="O326"/>
  <c r="M326"/>
  <c r="K326"/>
  <c r="I326"/>
  <c r="C326"/>
  <c r="U325"/>
  <c r="T325"/>
  <c r="S325"/>
  <c r="R325"/>
  <c r="Q325"/>
  <c r="P325"/>
  <c r="N325"/>
  <c r="M325"/>
  <c r="L325"/>
  <c r="K325"/>
  <c r="J325"/>
  <c r="I325"/>
  <c r="H325"/>
  <c r="G325"/>
  <c r="F325"/>
  <c r="E325"/>
  <c r="D325"/>
  <c r="C325"/>
  <c r="P324"/>
  <c r="I324"/>
  <c r="C324"/>
  <c r="U323"/>
  <c r="T323"/>
  <c r="S323"/>
  <c r="R323"/>
  <c r="Q323"/>
  <c r="P323"/>
  <c r="O323"/>
  <c r="N323"/>
  <c r="M323"/>
  <c r="L323"/>
  <c r="K323"/>
  <c r="J323"/>
  <c r="I323"/>
  <c r="H323"/>
  <c r="G323"/>
  <c r="F323"/>
  <c r="E323"/>
  <c r="D323"/>
  <c r="C323"/>
  <c r="P322"/>
  <c r="O322"/>
  <c r="I322"/>
  <c r="C322"/>
  <c r="U321"/>
  <c r="T321"/>
  <c r="S321"/>
  <c r="R321"/>
  <c r="Q321"/>
  <c r="P321"/>
  <c r="N321"/>
  <c r="M321"/>
  <c r="L321"/>
  <c r="K321"/>
  <c r="J321"/>
  <c r="I321"/>
  <c r="H321"/>
  <c r="G321"/>
  <c r="F321"/>
  <c r="E321"/>
  <c r="D321"/>
  <c r="C321"/>
  <c r="P320"/>
  <c r="I320"/>
  <c r="C320"/>
  <c r="U319"/>
  <c r="T319"/>
  <c r="S319"/>
  <c r="R319"/>
  <c r="Q319"/>
  <c r="P319"/>
  <c r="O319"/>
  <c r="N319"/>
  <c r="M319"/>
  <c r="L319"/>
  <c r="K319"/>
  <c r="J319"/>
  <c r="I319"/>
  <c r="H319"/>
  <c r="G319"/>
  <c r="F319"/>
  <c r="E319"/>
  <c r="D319"/>
  <c r="C319"/>
  <c r="U318"/>
  <c r="T318"/>
  <c r="S318"/>
  <c r="R318"/>
  <c r="Q318"/>
  <c r="P318"/>
  <c r="O318"/>
  <c r="N318"/>
  <c r="M318"/>
  <c r="L318"/>
  <c r="K318"/>
  <c r="J318"/>
  <c r="I318"/>
  <c r="H318"/>
  <c r="G318"/>
  <c r="F318"/>
  <c r="E318"/>
  <c r="D318"/>
  <c r="C318"/>
  <c r="P317"/>
  <c r="O317"/>
  <c r="I317"/>
  <c r="C317"/>
  <c r="P316"/>
  <c r="O316"/>
  <c r="I316"/>
  <c r="C316"/>
  <c r="U315"/>
  <c r="T315"/>
  <c r="S315"/>
  <c r="R315"/>
  <c r="Q315"/>
  <c r="P315"/>
  <c r="O315"/>
  <c r="N315"/>
  <c r="M315"/>
  <c r="L315"/>
  <c r="K315"/>
  <c r="J315"/>
  <c r="I315"/>
  <c r="H315"/>
  <c r="G315"/>
  <c r="F315"/>
  <c r="E315"/>
  <c r="D315"/>
  <c r="C315"/>
  <c r="U314"/>
  <c r="T314"/>
  <c r="S314"/>
  <c r="Q314"/>
  <c r="O314"/>
  <c r="N314"/>
  <c r="M314"/>
  <c r="J314"/>
  <c r="G314"/>
  <c r="C314"/>
  <c r="P313"/>
  <c r="O313"/>
  <c r="I313"/>
  <c r="C313"/>
  <c r="U312"/>
  <c r="T312"/>
  <c r="S312"/>
  <c r="R312"/>
  <c r="Q312"/>
  <c r="P312"/>
  <c r="O312"/>
  <c r="N312"/>
  <c r="M312"/>
  <c r="L312"/>
  <c r="K312"/>
  <c r="J312"/>
  <c r="I312"/>
  <c r="H312"/>
  <c r="F312"/>
  <c r="E312"/>
  <c r="D312"/>
  <c r="C312"/>
  <c r="P311"/>
  <c r="O311"/>
  <c r="I311"/>
  <c r="C311"/>
  <c r="P310"/>
  <c r="O310"/>
  <c r="I310"/>
  <c r="C310"/>
  <c r="U309"/>
  <c r="T309"/>
  <c r="R309"/>
  <c r="Q309"/>
  <c r="P309"/>
  <c r="O309"/>
  <c r="N309"/>
  <c r="M309"/>
  <c r="K309"/>
  <c r="J309"/>
  <c r="I309"/>
  <c r="H309"/>
  <c r="G309"/>
  <c r="F309"/>
  <c r="E309"/>
  <c r="D309"/>
  <c r="C309"/>
  <c r="C308"/>
  <c r="P307"/>
  <c r="I307"/>
  <c r="C307"/>
  <c r="P306"/>
  <c r="O306"/>
  <c r="I306"/>
  <c r="C306"/>
  <c r="P305"/>
  <c r="O305"/>
  <c r="J305"/>
  <c r="I305"/>
  <c r="C305"/>
  <c r="U304"/>
  <c r="T304"/>
  <c r="S304"/>
  <c r="R304"/>
  <c r="Q304"/>
  <c r="P304"/>
  <c r="O304"/>
  <c r="N304"/>
  <c r="M304"/>
  <c r="L304"/>
  <c r="K304"/>
  <c r="I304"/>
  <c r="H304"/>
  <c r="G304"/>
  <c r="F304"/>
  <c r="E304"/>
  <c r="D304"/>
  <c r="C304"/>
  <c r="Q303"/>
  <c r="P303"/>
  <c r="O303"/>
  <c r="J303"/>
  <c r="I303"/>
  <c r="C303"/>
  <c r="P302"/>
  <c r="O302"/>
  <c r="I302"/>
  <c r="C302"/>
  <c r="P301"/>
  <c r="O301"/>
  <c r="I301"/>
  <c r="C301"/>
  <c r="U300"/>
  <c r="T300"/>
  <c r="S300"/>
  <c r="R300"/>
  <c r="Q300"/>
  <c r="P300"/>
  <c r="N300"/>
  <c r="M300"/>
  <c r="L300"/>
  <c r="K300"/>
  <c r="J300"/>
  <c r="I300"/>
  <c r="H300"/>
  <c r="G300"/>
  <c r="F300"/>
  <c r="E300"/>
  <c r="D300"/>
  <c r="C300"/>
  <c r="U299"/>
  <c r="T299"/>
  <c r="S299"/>
  <c r="R299"/>
  <c r="Q299"/>
  <c r="P299"/>
  <c r="N299"/>
  <c r="M299"/>
  <c r="L299"/>
  <c r="K299"/>
  <c r="J299"/>
  <c r="I299"/>
  <c r="H299"/>
  <c r="G299"/>
  <c r="F299"/>
  <c r="E299"/>
  <c r="D299"/>
  <c r="C299"/>
  <c r="P298"/>
  <c r="I298"/>
  <c r="C298"/>
  <c r="P297"/>
  <c r="I297"/>
  <c r="C297"/>
  <c r="P296"/>
  <c r="I296"/>
  <c r="C296"/>
  <c r="P295"/>
  <c r="I295"/>
  <c r="C295"/>
  <c r="U294"/>
  <c r="T294"/>
  <c r="S294"/>
  <c r="R294"/>
  <c r="Q294"/>
  <c r="P294"/>
  <c r="N294"/>
  <c r="M294"/>
  <c r="L294"/>
  <c r="K294"/>
  <c r="J294"/>
  <c r="I294"/>
  <c r="H294"/>
  <c r="G294"/>
  <c r="F294"/>
  <c r="E294"/>
  <c r="D294"/>
  <c r="C294"/>
  <c r="P293"/>
  <c r="I293"/>
  <c r="C293"/>
  <c r="P292"/>
  <c r="I292"/>
  <c r="C292"/>
  <c r="P291"/>
  <c r="I291"/>
  <c r="C291"/>
  <c r="U290"/>
  <c r="T290"/>
  <c r="S290"/>
  <c r="R290"/>
  <c r="Q290"/>
  <c r="P290"/>
  <c r="N290"/>
  <c r="M290"/>
  <c r="L290"/>
  <c r="K290"/>
  <c r="J290"/>
  <c r="I290"/>
  <c r="H290"/>
  <c r="G290"/>
  <c r="F290"/>
  <c r="E290"/>
  <c r="D290"/>
  <c r="C290"/>
  <c r="P289"/>
  <c r="I289"/>
  <c r="C289"/>
  <c r="P288"/>
  <c r="I288"/>
  <c r="C288"/>
  <c r="P287"/>
  <c r="I287"/>
  <c r="C287"/>
  <c r="P286"/>
  <c r="I286"/>
  <c r="C286"/>
  <c r="P285"/>
  <c r="O285"/>
  <c r="I285"/>
  <c r="C285"/>
  <c r="U284"/>
  <c r="T284"/>
  <c r="S284"/>
  <c r="R284"/>
  <c r="Q284"/>
  <c r="P284"/>
  <c r="O284"/>
  <c r="M284"/>
  <c r="L284"/>
  <c r="K284"/>
  <c r="J284"/>
  <c r="I284"/>
  <c r="H284"/>
  <c r="G284"/>
  <c r="F284"/>
  <c r="E284"/>
  <c r="D284"/>
  <c r="C284"/>
  <c r="U283"/>
  <c r="T283"/>
  <c r="S283"/>
  <c r="R283"/>
  <c r="Q283"/>
  <c r="P283"/>
  <c r="O283"/>
  <c r="N283"/>
  <c r="M283"/>
  <c r="L283"/>
  <c r="K283"/>
  <c r="J283"/>
  <c r="I283"/>
  <c r="H283"/>
  <c r="G283"/>
  <c r="F283"/>
  <c r="E283"/>
  <c r="D283"/>
  <c r="C283"/>
  <c r="U282"/>
  <c r="T282"/>
  <c r="S282"/>
  <c r="R282"/>
  <c r="Q282"/>
  <c r="P282"/>
  <c r="O282"/>
  <c r="N282"/>
  <c r="M282"/>
  <c r="L282"/>
  <c r="K282"/>
  <c r="J282"/>
  <c r="I282"/>
  <c r="H282"/>
  <c r="G282"/>
  <c r="F282"/>
  <c r="E282"/>
  <c r="D282"/>
  <c r="C282"/>
  <c r="P278"/>
  <c r="I278"/>
  <c r="P277"/>
  <c r="I277"/>
  <c r="P276"/>
  <c r="I276"/>
  <c r="S275"/>
  <c r="P275"/>
  <c r="L275"/>
  <c r="I275"/>
  <c r="F275"/>
  <c r="C275"/>
  <c r="P274"/>
  <c r="I274"/>
  <c r="C274"/>
  <c r="P273"/>
  <c r="I273"/>
  <c r="P272"/>
  <c r="I272"/>
  <c r="C272"/>
  <c r="P271"/>
  <c r="I271"/>
  <c r="C271"/>
  <c r="P270"/>
  <c r="I270"/>
  <c r="P269"/>
  <c r="I269"/>
  <c r="C269"/>
  <c r="P268"/>
  <c r="I268"/>
  <c r="C268"/>
  <c r="S267"/>
  <c r="R267"/>
  <c r="P267"/>
  <c r="L267"/>
  <c r="K267"/>
  <c r="I267"/>
  <c r="F267"/>
  <c r="E267"/>
  <c r="C267"/>
  <c r="P266"/>
  <c r="I266"/>
  <c r="C266"/>
  <c r="P265"/>
  <c r="I265"/>
  <c r="C265"/>
  <c r="P264"/>
  <c r="I264"/>
  <c r="F264"/>
  <c r="C264"/>
  <c r="P263"/>
  <c r="I263"/>
  <c r="C263"/>
  <c r="P262"/>
  <c r="I262"/>
  <c r="P261"/>
  <c r="I261"/>
  <c r="C261"/>
  <c r="P260"/>
  <c r="I260"/>
  <c r="C260"/>
  <c r="S259"/>
  <c r="P259"/>
  <c r="L259"/>
  <c r="I259"/>
  <c r="F259"/>
  <c r="C259"/>
  <c r="P258"/>
  <c r="I258"/>
  <c r="C258"/>
  <c r="P257"/>
  <c r="I257"/>
  <c r="C257"/>
  <c r="P256"/>
  <c r="I256"/>
  <c r="P255"/>
  <c r="I255"/>
  <c r="P254"/>
  <c r="I254"/>
  <c r="S253"/>
  <c r="P253"/>
  <c r="L253"/>
  <c r="I253"/>
  <c r="F253"/>
  <c r="C253"/>
  <c r="P252"/>
  <c r="I252"/>
  <c r="C252"/>
  <c r="P251"/>
  <c r="I251"/>
  <c r="C251"/>
  <c r="P250"/>
  <c r="I250"/>
  <c r="C250"/>
  <c r="P249"/>
  <c r="L249"/>
  <c r="I249"/>
  <c r="F249"/>
  <c r="C249"/>
  <c r="S248"/>
  <c r="P248"/>
  <c r="L248"/>
  <c r="I248"/>
  <c r="H248"/>
  <c r="G248"/>
  <c r="F248"/>
  <c r="E248"/>
  <c r="C248"/>
  <c r="P247"/>
  <c r="I247"/>
  <c r="C247"/>
  <c r="P246"/>
  <c r="I246"/>
  <c r="C246"/>
  <c r="P245"/>
  <c r="I245"/>
  <c r="C245"/>
  <c r="P244"/>
  <c r="I244"/>
  <c r="C244"/>
  <c r="P243"/>
  <c r="I243"/>
  <c r="C243"/>
  <c r="S242"/>
  <c r="P242"/>
  <c r="L242"/>
  <c r="I242"/>
  <c r="F242"/>
  <c r="C242"/>
  <c r="P241"/>
  <c r="I241"/>
  <c r="C241"/>
  <c r="P240"/>
  <c r="I240"/>
  <c r="C240"/>
  <c r="P239"/>
  <c r="I239"/>
  <c r="I238"/>
  <c r="P237"/>
  <c r="I237"/>
  <c r="C237"/>
  <c r="P236"/>
  <c r="I236"/>
  <c r="C236"/>
  <c r="P235"/>
  <c r="I235"/>
  <c r="C235"/>
  <c r="S234"/>
  <c r="P234"/>
  <c r="L234"/>
  <c r="I234"/>
  <c r="F234"/>
  <c r="C234"/>
  <c r="S233"/>
  <c r="P233"/>
  <c r="L233"/>
  <c r="I233"/>
  <c r="F233"/>
  <c r="C233"/>
  <c r="P232"/>
  <c r="I232"/>
  <c r="C232"/>
  <c r="P231"/>
  <c r="I231"/>
  <c r="C231"/>
  <c r="P230"/>
  <c r="I230"/>
  <c r="C230"/>
  <c r="S229"/>
  <c r="P229"/>
  <c r="L229"/>
  <c r="I229"/>
  <c r="F229"/>
  <c r="C229"/>
  <c r="U228"/>
  <c r="S228"/>
  <c r="R228"/>
  <c r="P228"/>
  <c r="N228"/>
  <c r="L228"/>
  <c r="K228"/>
  <c r="I228"/>
  <c r="H228"/>
  <c r="F228"/>
  <c r="E228"/>
  <c r="C228"/>
  <c r="P227"/>
  <c r="I227"/>
  <c r="P226"/>
  <c r="I226"/>
  <c r="P225"/>
  <c r="I225"/>
  <c r="P224"/>
  <c r="I224"/>
  <c r="P223"/>
  <c r="I223"/>
  <c r="P222"/>
  <c r="I222"/>
  <c r="S221"/>
  <c r="P221"/>
  <c r="L221"/>
  <c r="F221"/>
  <c r="C221"/>
  <c r="P220"/>
  <c r="O220"/>
  <c r="I220"/>
  <c r="C220"/>
  <c r="U219"/>
  <c r="T219"/>
  <c r="R219"/>
  <c r="Q219"/>
  <c r="P219"/>
  <c r="O219"/>
  <c r="N219"/>
  <c r="M219"/>
  <c r="K219"/>
  <c r="J219"/>
  <c r="H219"/>
  <c r="G219"/>
  <c r="D219"/>
  <c r="P218"/>
  <c r="O218"/>
  <c r="I218"/>
  <c r="C218"/>
  <c r="S217"/>
  <c r="P217"/>
  <c r="O217"/>
  <c r="L217"/>
  <c r="I217"/>
  <c r="F217"/>
  <c r="E217"/>
  <c r="D217"/>
  <c r="C217"/>
  <c r="P216"/>
  <c r="O216"/>
  <c r="I216"/>
  <c r="C216"/>
  <c r="P215"/>
  <c r="I215"/>
  <c r="P214"/>
  <c r="O214"/>
  <c r="I214"/>
  <c r="C214"/>
  <c r="P213"/>
  <c r="O213"/>
  <c r="I213"/>
  <c r="C213"/>
  <c r="P212"/>
  <c r="O212"/>
  <c r="C212"/>
  <c r="U211"/>
  <c r="T211"/>
  <c r="S211"/>
  <c r="R211"/>
  <c r="Q211"/>
  <c r="P211"/>
  <c r="O211"/>
  <c r="N211"/>
  <c r="M211"/>
  <c r="L211"/>
  <c r="J211"/>
  <c r="I211"/>
  <c r="G211"/>
  <c r="F211"/>
  <c r="E211"/>
  <c r="C211"/>
  <c r="O210"/>
  <c r="I210"/>
  <c r="P209"/>
  <c r="O209"/>
  <c r="I209"/>
  <c r="C209"/>
  <c r="U208"/>
  <c r="T208"/>
  <c r="R208"/>
  <c r="Q208"/>
  <c r="P208"/>
  <c r="O208"/>
  <c r="N208"/>
  <c r="M208"/>
  <c r="K208"/>
  <c r="J208"/>
  <c r="I208"/>
  <c r="H208"/>
  <c r="G208"/>
  <c r="E208"/>
  <c r="C208"/>
  <c r="S207"/>
  <c r="P207"/>
  <c r="O207"/>
  <c r="N207"/>
  <c r="M207"/>
  <c r="L207"/>
  <c r="I207"/>
  <c r="F207"/>
  <c r="E207"/>
  <c r="D207"/>
  <c r="C207"/>
  <c r="U206"/>
  <c r="T206"/>
  <c r="R206"/>
  <c r="Q206"/>
  <c r="P206"/>
  <c r="O206"/>
  <c r="M206"/>
  <c r="K206"/>
  <c r="J206"/>
  <c r="I206"/>
  <c r="H206"/>
  <c r="G206"/>
  <c r="E206"/>
  <c r="D206"/>
  <c r="C206"/>
  <c r="P205"/>
  <c r="O205"/>
  <c r="I205"/>
  <c r="C205"/>
  <c r="U204"/>
  <c r="T204"/>
  <c r="S204"/>
  <c r="R204"/>
  <c r="Q204"/>
  <c r="P204"/>
  <c r="O204"/>
  <c r="N204"/>
  <c r="M204"/>
  <c r="L204"/>
  <c r="K204"/>
  <c r="J204"/>
  <c r="I204"/>
  <c r="H204"/>
  <c r="G204"/>
  <c r="F204"/>
  <c r="E204"/>
  <c r="D204"/>
  <c r="C204"/>
  <c r="U203"/>
  <c r="T203"/>
  <c r="R203"/>
  <c r="Q203"/>
  <c r="P203"/>
  <c r="O203"/>
  <c r="M203"/>
  <c r="K203"/>
  <c r="J203"/>
  <c r="I203"/>
  <c r="H203"/>
  <c r="G203"/>
  <c r="E203"/>
  <c r="D203"/>
  <c r="C203"/>
  <c r="P202"/>
  <c r="O202"/>
  <c r="I202"/>
  <c r="C202"/>
  <c r="U201"/>
  <c r="T201"/>
  <c r="S201"/>
  <c r="R201"/>
  <c r="Q201"/>
  <c r="P201"/>
  <c r="O201"/>
  <c r="N201"/>
  <c r="M201"/>
  <c r="L201"/>
  <c r="K201"/>
  <c r="J201"/>
  <c r="I201"/>
  <c r="H201"/>
  <c r="G201"/>
  <c r="F201"/>
  <c r="E201"/>
  <c r="D201"/>
  <c r="C201"/>
  <c r="U200"/>
  <c r="T200"/>
  <c r="S200"/>
  <c r="R200"/>
  <c r="Q200"/>
  <c r="P200"/>
  <c r="O200"/>
  <c r="N200"/>
  <c r="M200"/>
  <c r="L200"/>
  <c r="K200"/>
  <c r="J200"/>
  <c r="I200"/>
  <c r="H200"/>
  <c r="G200"/>
  <c r="F200"/>
  <c r="E200"/>
  <c r="D200"/>
  <c r="C200"/>
  <c r="P199"/>
  <c r="O199"/>
  <c r="I199"/>
  <c r="C199"/>
  <c r="U198"/>
  <c r="T198"/>
  <c r="S198"/>
  <c r="R198"/>
  <c r="Q198"/>
  <c r="P198"/>
  <c r="O198"/>
  <c r="N198"/>
  <c r="M198"/>
  <c r="L198"/>
  <c r="K198"/>
  <c r="J198"/>
  <c r="I198"/>
  <c r="H198"/>
  <c r="G198"/>
  <c r="F198"/>
  <c r="E198"/>
  <c r="D198"/>
  <c r="C198"/>
  <c r="P197"/>
  <c r="I197"/>
  <c r="C197"/>
  <c r="U196"/>
  <c r="T196"/>
  <c r="S196"/>
  <c r="R196"/>
  <c r="Q196"/>
  <c r="P196"/>
  <c r="O196"/>
  <c r="N196"/>
  <c r="M196"/>
  <c r="L196"/>
  <c r="K196"/>
  <c r="J196"/>
  <c r="I196"/>
  <c r="H196"/>
  <c r="G196"/>
  <c r="F196"/>
  <c r="E196"/>
  <c r="D196"/>
  <c r="C196"/>
  <c r="P195"/>
  <c r="O195"/>
  <c r="I195"/>
  <c r="C195"/>
  <c r="U194"/>
  <c r="T194"/>
  <c r="S194"/>
  <c r="R194"/>
  <c r="Q194"/>
  <c r="P194"/>
  <c r="O194"/>
  <c r="N194"/>
  <c r="M194"/>
  <c r="L194"/>
  <c r="K194"/>
  <c r="J194"/>
  <c r="I194"/>
  <c r="H194"/>
  <c r="G194"/>
  <c r="F194"/>
  <c r="E194"/>
  <c r="D194"/>
  <c r="C194"/>
  <c r="P193"/>
  <c r="O193"/>
  <c r="I193"/>
  <c r="C193"/>
  <c r="U192"/>
  <c r="T192"/>
  <c r="S192"/>
  <c r="R192"/>
  <c r="Q192"/>
  <c r="P192"/>
  <c r="O192"/>
  <c r="N192"/>
  <c r="M192"/>
  <c r="L192"/>
  <c r="K192"/>
  <c r="J192"/>
  <c r="I192"/>
  <c r="H192"/>
  <c r="G192"/>
  <c r="F192"/>
  <c r="E192"/>
  <c r="D192"/>
  <c r="C192"/>
  <c r="P191"/>
  <c r="O191"/>
  <c r="I191"/>
  <c r="C191"/>
  <c r="U190"/>
  <c r="T190"/>
  <c r="S190"/>
  <c r="R190"/>
  <c r="Q190"/>
  <c r="P190"/>
  <c r="O190"/>
  <c r="N190"/>
  <c r="M190"/>
  <c r="L190"/>
  <c r="K190"/>
  <c r="J190"/>
  <c r="I190"/>
  <c r="H190"/>
  <c r="G190"/>
  <c r="F190"/>
  <c r="E190"/>
  <c r="D190"/>
  <c r="C190"/>
  <c r="P189"/>
  <c r="O189"/>
  <c r="I189"/>
  <c r="C189"/>
  <c r="U188"/>
  <c r="T188"/>
  <c r="S188"/>
  <c r="R188"/>
  <c r="Q188"/>
  <c r="P188"/>
  <c r="O188"/>
  <c r="N188"/>
  <c r="M188"/>
  <c r="J188"/>
  <c r="I188"/>
  <c r="H188"/>
  <c r="F188"/>
  <c r="E188"/>
  <c r="D188"/>
  <c r="C188"/>
  <c r="P187"/>
  <c r="O187"/>
  <c r="I187"/>
  <c r="C187"/>
  <c r="U186"/>
  <c r="T186"/>
  <c r="S186"/>
  <c r="R186"/>
  <c r="Q186"/>
  <c r="P186"/>
  <c r="O186"/>
  <c r="N186"/>
  <c r="M186"/>
  <c r="L186"/>
  <c r="K186"/>
  <c r="J186"/>
  <c r="I186"/>
  <c r="H186"/>
  <c r="G186"/>
  <c r="F186"/>
  <c r="E186"/>
  <c r="D186"/>
  <c r="C186"/>
  <c r="U185"/>
  <c r="T185"/>
  <c r="S185"/>
  <c r="R185"/>
  <c r="Q185"/>
  <c r="P185"/>
  <c r="O185"/>
  <c r="N185"/>
  <c r="M185"/>
  <c r="L185"/>
  <c r="K185"/>
  <c r="J185"/>
  <c r="I185"/>
  <c r="H185"/>
  <c r="G185"/>
  <c r="F185"/>
  <c r="E185"/>
  <c r="D185"/>
  <c r="C185"/>
  <c r="P179"/>
  <c r="P178"/>
  <c r="I178"/>
  <c r="P177"/>
  <c r="I177"/>
  <c r="P176"/>
  <c r="I176"/>
  <c r="P175"/>
  <c r="I175"/>
  <c r="P174"/>
  <c r="I174"/>
  <c r="P173"/>
  <c r="I173"/>
  <c r="P172"/>
  <c r="I172"/>
  <c r="P171"/>
  <c r="I171"/>
  <c r="P170"/>
  <c r="I170"/>
  <c r="S169"/>
  <c r="P169"/>
  <c r="L169"/>
  <c r="I169"/>
  <c r="F169"/>
  <c r="C169"/>
  <c r="P168"/>
  <c r="P167"/>
  <c r="P166"/>
  <c r="P165"/>
  <c r="P164"/>
  <c r="P163"/>
  <c r="P162"/>
  <c r="P161"/>
  <c r="P160"/>
  <c r="P159"/>
  <c r="P158"/>
  <c r="S157"/>
  <c r="P157"/>
  <c r="L157"/>
  <c r="F157"/>
  <c r="C157"/>
  <c r="S155"/>
  <c r="P155"/>
  <c r="L155"/>
  <c r="I155"/>
  <c r="F155"/>
  <c r="C155"/>
  <c r="P154"/>
  <c r="O154"/>
  <c r="I154"/>
  <c r="C154"/>
  <c r="P153"/>
  <c r="O153"/>
  <c r="I153"/>
  <c r="C153"/>
  <c r="U152"/>
  <c r="T152"/>
  <c r="S152"/>
  <c r="R152"/>
  <c r="Q152"/>
  <c r="P152"/>
  <c r="O152"/>
  <c r="N152"/>
  <c r="M152"/>
  <c r="L152"/>
  <c r="K152"/>
  <c r="J152"/>
  <c r="I152"/>
  <c r="H152"/>
  <c r="G152"/>
  <c r="F152"/>
  <c r="E152"/>
  <c r="D152"/>
  <c r="C152"/>
  <c r="U151"/>
  <c r="T151"/>
  <c r="S151"/>
  <c r="R151"/>
  <c r="Q151"/>
  <c r="P151"/>
  <c r="O151"/>
  <c r="N151"/>
  <c r="M151"/>
  <c r="L151"/>
  <c r="K151"/>
  <c r="J151"/>
  <c r="I151"/>
  <c r="H151"/>
  <c r="G151"/>
  <c r="F151"/>
  <c r="E151"/>
  <c r="D151"/>
  <c r="C151"/>
  <c r="P150"/>
  <c r="I150"/>
  <c r="C150"/>
  <c r="P149"/>
  <c r="I149"/>
  <c r="C149"/>
  <c r="P148"/>
  <c r="O148"/>
  <c r="I148"/>
  <c r="C148"/>
  <c r="U147"/>
  <c r="T147"/>
  <c r="S147"/>
  <c r="R147"/>
  <c r="Q147"/>
  <c r="P147"/>
  <c r="O147"/>
  <c r="N147"/>
  <c r="M147"/>
  <c r="L147"/>
  <c r="K147"/>
  <c r="J147"/>
  <c r="I147"/>
  <c r="H147"/>
  <c r="G147"/>
  <c r="F147"/>
  <c r="E147"/>
  <c r="D147"/>
  <c r="C147"/>
  <c r="P146"/>
  <c r="I146"/>
  <c r="C146"/>
  <c r="P145"/>
  <c r="I145"/>
  <c r="C145"/>
  <c r="P144"/>
  <c r="I144"/>
  <c r="C144"/>
  <c r="U143"/>
  <c r="T143"/>
  <c r="S143"/>
  <c r="R143"/>
  <c r="Q143"/>
  <c r="P143"/>
  <c r="O143"/>
  <c r="N143"/>
  <c r="M143"/>
  <c r="L143"/>
  <c r="K143"/>
  <c r="J143"/>
  <c r="I143"/>
  <c r="H143"/>
  <c r="G143"/>
  <c r="F143"/>
  <c r="E143"/>
  <c r="D143"/>
  <c r="C143"/>
  <c r="P142"/>
  <c r="I142"/>
  <c r="C142"/>
  <c r="P141"/>
  <c r="I141"/>
  <c r="C141"/>
  <c r="P140"/>
  <c r="O140"/>
  <c r="I140"/>
  <c r="C140"/>
  <c r="U139"/>
  <c r="T139"/>
  <c r="S139"/>
  <c r="R139"/>
  <c r="Q139"/>
  <c r="P139"/>
  <c r="O139"/>
  <c r="N139"/>
  <c r="M139"/>
  <c r="L139"/>
  <c r="K139"/>
  <c r="J139"/>
  <c r="I139"/>
  <c r="H139"/>
  <c r="G139"/>
  <c r="F139"/>
  <c r="E139"/>
  <c r="D139"/>
  <c r="C139"/>
  <c r="C138"/>
  <c r="C137"/>
  <c r="P136"/>
  <c r="I136"/>
  <c r="C136"/>
  <c r="P135"/>
  <c r="O135"/>
  <c r="I135"/>
  <c r="C135"/>
  <c r="P134"/>
  <c r="O134"/>
  <c r="I134"/>
  <c r="C134"/>
  <c r="U133"/>
  <c r="T133"/>
  <c r="R133"/>
  <c r="Q133"/>
  <c r="P133"/>
  <c r="O133"/>
  <c r="N133"/>
  <c r="M133"/>
  <c r="L133"/>
  <c r="K133"/>
  <c r="J133"/>
  <c r="I133"/>
  <c r="H133"/>
  <c r="G133"/>
  <c r="F133"/>
  <c r="E133"/>
  <c r="D133"/>
  <c r="C133"/>
  <c r="U132"/>
  <c r="T132"/>
  <c r="R132"/>
  <c r="Q132"/>
  <c r="P132"/>
  <c r="O132"/>
  <c r="N132"/>
  <c r="M132"/>
  <c r="L132"/>
  <c r="K132"/>
  <c r="J132"/>
  <c r="I132"/>
  <c r="H132"/>
  <c r="G132"/>
  <c r="F132"/>
  <c r="E132"/>
  <c r="D132"/>
  <c r="C132"/>
  <c r="P131"/>
  <c r="I131"/>
  <c r="C131"/>
  <c r="U130"/>
  <c r="T130"/>
  <c r="S130"/>
  <c r="R130"/>
  <c r="Q130"/>
  <c r="P130"/>
  <c r="O130"/>
  <c r="N130"/>
  <c r="M130"/>
  <c r="L130"/>
  <c r="K130"/>
  <c r="J130"/>
  <c r="I130"/>
  <c r="H130"/>
  <c r="G130"/>
  <c r="F130"/>
  <c r="E130"/>
  <c r="D130"/>
  <c r="C130"/>
  <c r="P129"/>
  <c r="I129"/>
  <c r="C129"/>
  <c r="P128"/>
  <c r="O128"/>
  <c r="I128"/>
  <c r="C128"/>
  <c r="U127"/>
  <c r="T127"/>
  <c r="S127"/>
  <c r="R127"/>
  <c r="Q127"/>
  <c r="P127"/>
  <c r="O127"/>
  <c r="N127"/>
  <c r="M127"/>
  <c r="L127"/>
  <c r="K127"/>
  <c r="J127"/>
  <c r="I127"/>
  <c r="H127"/>
  <c r="G127"/>
  <c r="F127"/>
  <c r="E127"/>
  <c r="D127"/>
  <c r="C127"/>
  <c r="P126"/>
  <c r="I126"/>
  <c r="C126"/>
  <c r="P125"/>
  <c r="I125"/>
  <c r="C125"/>
  <c r="P124"/>
  <c r="I124"/>
  <c r="C124"/>
  <c r="P123"/>
  <c r="I123"/>
  <c r="C123"/>
  <c r="P122"/>
  <c r="I122"/>
  <c r="C122"/>
  <c r="P121"/>
  <c r="O121"/>
  <c r="I121"/>
  <c r="C121"/>
  <c r="P120"/>
  <c r="O120"/>
  <c r="I120"/>
  <c r="C120"/>
  <c r="U119"/>
  <c r="T119"/>
  <c r="S119"/>
  <c r="R119"/>
  <c r="Q119"/>
  <c r="P119"/>
  <c r="O119"/>
  <c r="N119"/>
  <c r="M119"/>
  <c r="L119"/>
  <c r="K119"/>
  <c r="J119"/>
  <c r="I119"/>
  <c r="H119"/>
  <c r="G119"/>
  <c r="F119"/>
  <c r="E119"/>
  <c r="D119"/>
  <c r="C119"/>
  <c r="U118"/>
  <c r="T118"/>
  <c r="S118"/>
  <c r="R118"/>
  <c r="Q118"/>
  <c r="P118"/>
  <c r="O118"/>
  <c r="N118"/>
  <c r="M118"/>
  <c r="L118"/>
  <c r="K118"/>
  <c r="J118"/>
  <c r="I118"/>
  <c r="H118"/>
  <c r="G118"/>
  <c r="F118"/>
  <c r="E118"/>
  <c r="D118"/>
  <c r="C118"/>
  <c r="P117"/>
  <c r="I117"/>
  <c r="C117"/>
  <c r="P116"/>
  <c r="I116"/>
  <c r="C116"/>
  <c r="P115"/>
  <c r="I115"/>
  <c r="C115"/>
  <c r="P114"/>
  <c r="O114"/>
  <c r="I114"/>
  <c r="C114"/>
  <c r="U113"/>
  <c r="T113"/>
  <c r="S113"/>
  <c r="R113"/>
  <c r="Q113"/>
  <c r="P113"/>
  <c r="O113"/>
  <c r="N113"/>
  <c r="M113"/>
  <c r="L113"/>
  <c r="K113"/>
  <c r="J113"/>
  <c r="I113"/>
  <c r="H113"/>
  <c r="G113"/>
  <c r="F113"/>
  <c r="E113"/>
  <c r="D113"/>
  <c r="C113"/>
  <c r="P112"/>
  <c r="I112"/>
  <c r="C112"/>
  <c r="P111"/>
  <c r="I111"/>
  <c r="C111"/>
  <c r="P110"/>
  <c r="I110"/>
  <c r="C110"/>
  <c r="P109"/>
  <c r="O109"/>
  <c r="I109"/>
  <c r="C109"/>
  <c r="U108"/>
  <c r="T108"/>
  <c r="S108"/>
  <c r="R108"/>
  <c r="Q108"/>
  <c r="P108"/>
  <c r="O108"/>
  <c r="N108"/>
  <c r="M108"/>
  <c r="L108"/>
  <c r="K108"/>
  <c r="J108"/>
  <c r="I108"/>
  <c r="H108"/>
  <c r="G108"/>
  <c r="F108"/>
  <c r="E108"/>
  <c r="D108"/>
  <c r="C108"/>
  <c r="P107"/>
  <c r="O107"/>
  <c r="I107"/>
  <c r="C107"/>
  <c r="P106"/>
  <c r="I106"/>
  <c r="C106"/>
  <c r="P105"/>
  <c r="I105"/>
  <c r="C105"/>
  <c r="P104"/>
  <c r="I104"/>
  <c r="C104"/>
  <c r="U103"/>
  <c r="T103"/>
  <c r="S103"/>
  <c r="R103"/>
  <c r="Q103"/>
  <c r="P103"/>
  <c r="O103"/>
  <c r="N103"/>
  <c r="M103"/>
  <c r="L103"/>
  <c r="K103"/>
  <c r="J103"/>
  <c r="I103"/>
  <c r="H103"/>
  <c r="G103"/>
  <c r="F103"/>
  <c r="E103"/>
  <c r="D103"/>
  <c r="C103"/>
  <c r="P102"/>
  <c r="I102"/>
  <c r="C102"/>
  <c r="P101"/>
  <c r="I101"/>
  <c r="C101"/>
  <c r="P100"/>
  <c r="O100"/>
  <c r="I100"/>
  <c r="C100"/>
  <c r="U99"/>
  <c r="T99"/>
  <c r="S99"/>
  <c r="R99"/>
  <c r="Q99"/>
  <c r="P99"/>
  <c r="O99"/>
  <c r="N99"/>
  <c r="M99"/>
  <c r="L99"/>
  <c r="K99"/>
  <c r="J99"/>
  <c r="I99"/>
  <c r="H99"/>
  <c r="G99"/>
  <c r="F99"/>
  <c r="E99"/>
  <c r="D99"/>
  <c r="C99"/>
  <c r="P98"/>
  <c r="O98"/>
  <c r="I98"/>
  <c r="C98"/>
  <c r="P97"/>
  <c r="O97"/>
  <c r="I97"/>
  <c r="C97"/>
  <c r="U96"/>
  <c r="T96"/>
  <c r="S96"/>
  <c r="R96"/>
  <c r="Q96"/>
  <c r="P96"/>
  <c r="O96"/>
  <c r="N96"/>
  <c r="M96"/>
  <c r="L96"/>
  <c r="K96"/>
  <c r="J96"/>
  <c r="I96"/>
  <c r="H96"/>
  <c r="G96"/>
  <c r="F96"/>
  <c r="E96"/>
  <c r="D96"/>
  <c r="C96"/>
  <c r="U95"/>
  <c r="T95"/>
  <c r="S95"/>
  <c r="R95"/>
  <c r="Q95"/>
  <c r="P95"/>
  <c r="O95"/>
  <c r="N95"/>
  <c r="M95"/>
  <c r="L95"/>
  <c r="K95"/>
  <c r="J95"/>
  <c r="I95"/>
  <c r="H95"/>
  <c r="G95"/>
  <c r="F95"/>
  <c r="E95"/>
  <c r="D95"/>
  <c r="C95"/>
  <c r="C94"/>
  <c r="C93"/>
  <c r="C92"/>
  <c r="P91"/>
  <c r="C91"/>
  <c r="P90"/>
  <c r="C90"/>
  <c r="P89"/>
  <c r="C89"/>
  <c r="P88"/>
  <c r="U87"/>
  <c r="T87"/>
  <c r="S87"/>
  <c r="R87"/>
  <c r="Q87"/>
  <c r="P87"/>
  <c r="O87"/>
  <c r="N87"/>
  <c r="M87"/>
  <c r="L87"/>
  <c r="K87"/>
  <c r="J87"/>
  <c r="I87"/>
  <c r="H87"/>
  <c r="G87"/>
  <c r="F87"/>
  <c r="E87"/>
  <c r="D87"/>
  <c r="C87"/>
  <c r="P86"/>
  <c r="I86"/>
  <c r="C86"/>
  <c r="P85"/>
  <c r="I85"/>
  <c r="C85"/>
  <c r="P84"/>
  <c r="I84"/>
  <c r="C84"/>
  <c r="R83"/>
  <c r="P83"/>
  <c r="K83"/>
  <c r="I83"/>
  <c r="R82"/>
  <c r="P82"/>
  <c r="K82"/>
  <c r="I82"/>
  <c r="H82"/>
  <c r="G82"/>
  <c r="F82"/>
  <c r="C82"/>
  <c r="P81"/>
  <c r="I81"/>
  <c r="C81"/>
  <c r="P80"/>
  <c r="I80"/>
  <c r="C80"/>
  <c r="P79"/>
  <c r="I79"/>
  <c r="C79"/>
  <c r="S78"/>
  <c r="R78"/>
  <c r="P78"/>
  <c r="L78"/>
  <c r="K78"/>
  <c r="I78"/>
  <c r="H78"/>
  <c r="G78"/>
  <c r="F78"/>
  <c r="C78"/>
  <c r="P77"/>
  <c r="I77"/>
  <c r="C77"/>
  <c r="P76"/>
  <c r="I76"/>
  <c r="H76"/>
  <c r="G76"/>
  <c r="C76"/>
  <c r="P75"/>
  <c r="I75"/>
  <c r="C75"/>
  <c r="P74"/>
  <c r="I74"/>
  <c r="C74"/>
  <c r="S73"/>
  <c r="P73"/>
  <c r="L73"/>
  <c r="I73"/>
  <c r="H73"/>
  <c r="G73"/>
  <c r="F73"/>
  <c r="C73"/>
  <c r="P72"/>
  <c r="I72"/>
  <c r="C72"/>
  <c r="S71"/>
  <c r="R71"/>
  <c r="P71"/>
  <c r="L71"/>
  <c r="K71"/>
  <c r="I71"/>
  <c r="C71"/>
  <c r="S70"/>
  <c r="R70"/>
  <c r="P70"/>
  <c r="L70"/>
  <c r="K70"/>
  <c r="I70"/>
  <c r="H70"/>
  <c r="G70"/>
  <c r="F70"/>
  <c r="C70"/>
  <c r="U69"/>
  <c r="S69"/>
  <c r="R69"/>
  <c r="P69"/>
  <c r="N69"/>
  <c r="L69"/>
  <c r="K69"/>
  <c r="I69"/>
  <c r="H69"/>
  <c r="G69"/>
  <c r="F69"/>
  <c r="C69"/>
  <c r="P68"/>
  <c r="I68"/>
  <c r="C68"/>
  <c r="S67"/>
  <c r="P67"/>
  <c r="L67"/>
  <c r="I67"/>
  <c r="C67"/>
  <c r="S66"/>
  <c r="P66"/>
  <c r="L66"/>
  <c r="I66"/>
  <c r="H66"/>
  <c r="G66"/>
  <c r="F66"/>
  <c r="C66"/>
  <c r="P65"/>
  <c r="I65"/>
  <c r="C65"/>
  <c r="P64"/>
  <c r="I64"/>
  <c r="C64"/>
  <c r="P63"/>
  <c r="I63"/>
  <c r="C63"/>
  <c r="P62"/>
  <c r="I62"/>
  <c r="H62"/>
  <c r="G62"/>
  <c r="F62"/>
  <c r="C62"/>
  <c r="P61"/>
  <c r="I61"/>
  <c r="C61"/>
  <c r="S60"/>
  <c r="R60"/>
  <c r="P60"/>
  <c r="L60"/>
  <c r="K60"/>
  <c r="I60"/>
  <c r="C60"/>
  <c r="S59"/>
  <c r="R59"/>
  <c r="P59"/>
  <c r="L59"/>
  <c r="K59"/>
  <c r="I59"/>
  <c r="H59"/>
  <c r="G59"/>
  <c r="C59"/>
  <c r="U58"/>
  <c r="T58"/>
  <c r="S58"/>
  <c r="R58"/>
  <c r="P58"/>
  <c r="N58"/>
  <c r="L58"/>
  <c r="K58"/>
  <c r="I58"/>
  <c r="H58"/>
  <c r="G58"/>
  <c r="F58"/>
  <c r="C58"/>
  <c r="P57"/>
  <c r="I57"/>
  <c r="C57"/>
  <c r="P56"/>
  <c r="I56"/>
  <c r="C56"/>
  <c r="P55"/>
  <c r="I55"/>
  <c r="C55"/>
  <c r="P54"/>
  <c r="I54"/>
  <c r="C54"/>
  <c r="S53"/>
  <c r="P53"/>
  <c r="L53"/>
  <c r="I53"/>
  <c r="H53"/>
  <c r="G53"/>
  <c r="C53"/>
  <c r="R52"/>
  <c r="P52"/>
  <c r="K52"/>
  <c r="I52"/>
  <c r="C52"/>
  <c r="S51"/>
  <c r="R51"/>
  <c r="P51"/>
  <c r="L51"/>
  <c r="K51"/>
  <c r="I51"/>
  <c r="H51"/>
  <c r="G51"/>
  <c r="F51"/>
  <c r="C51"/>
  <c r="U50"/>
  <c r="S50"/>
  <c r="R50"/>
  <c r="P50"/>
  <c r="N50"/>
  <c r="L50"/>
  <c r="K50"/>
  <c r="I50"/>
  <c r="H50"/>
  <c r="G50"/>
  <c r="F50"/>
  <c r="C50"/>
  <c r="P49"/>
  <c r="I49"/>
  <c r="P48"/>
  <c r="I48"/>
  <c r="C48"/>
  <c r="P47"/>
  <c r="I47"/>
  <c r="C47"/>
  <c r="U46"/>
  <c r="T46"/>
  <c r="S46"/>
  <c r="R46"/>
  <c r="Q46"/>
  <c r="P46"/>
  <c r="O46"/>
  <c r="N46"/>
  <c r="M46"/>
  <c r="L46"/>
  <c r="K46"/>
  <c r="J46"/>
  <c r="I46"/>
  <c r="H46"/>
  <c r="C46"/>
  <c r="P45"/>
  <c r="I45"/>
  <c r="P44"/>
  <c r="I44"/>
  <c r="S43"/>
  <c r="P43"/>
  <c r="L43"/>
  <c r="I43"/>
  <c r="P42"/>
  <c r="I42"/>
  <c r="C42"/>
  <c r="P41"/>
  <c r="I41"/>
  <c r="C41"/>
  <c r="P40"/>
  <c r="I40"/>
  <c r="C40"/>
  <c r="U39"/>
  <c r="T39"/>
  <c r="S39"/>
  <c r="R39"/>
  <c r="Q39"/>
  <c r="P39"/>
  <c r="O39"/>
  <c r="N39"/>
  <c r="M39"/>
  <c r="L39"/>
  <c r="K39"/>
  <c r="J39"/>
  <c r="I39"/>
  <c r="H39"/>
  <c r="G39"/>
  <c r="F39"/>
  <c r="C39"/>
  <c r="P38"/>
  <c r="I38"/>
  <c r="C38"/>
  <c r="P37"/>
  <c r="I37"/>
  <c r="C37"/>
  <c r="U36"/>
  <c r="T36"/>
  <c r="S36"/>
  <c r="R36"/>
  <c r="Q36"/>
  <c r="P36"/>
  <c r="O36"/>
  <c r="N36"/>
  <c r="M36"/>
  <c r="L36"/>
  <c r="K36"/>
  <c r="J36"/>
  <c r="I36"/>
  <c r="H36"/>
  <c r="G36"/>
  <c r="C36"/>
  <c r="U35"/>
  <c r="T35"/>
  <c r="S35"/>
  <c r="R35"/>
  <c r="Q35"/>
  <c r="P35"/>
  <c r="O35"/>
  <c r="N35"/>
  <c r="M35"/>
  <c r="L35"/>
  <c r="K35"/>
  <c r="J35"/>
  <c r="I35"/>
  <c r="H35"/>
  <c r="G35"/>
  <c r="F35"/>
  <c r="E35"/>
  <c r="D35"/>
  <c r="C35"/>
  <c r="P34"/>
  <c r="O34"/>
  <c r="I34"/>
  <c r="C34"/>
  <c r="S33"/>
  <c r="P33"/>
  <c r="O33"/>
  <c r="I33"/>
  <c r="C33"/>
  <c r="P32"/>
  <c r="O32"/>
  <c r="I32"/>
  <c r="C32"/>
  <c r="T31"/>
  <c r="S31"/>
  <c r="R31"/>
  <c r="Q31"/>
  <c r="P31"/>
  <c r="O31"/>
  <c r="N31"/>
  <c r="M31"/>
  <c r="L31"/>
  <c r="K31"/>
  <c r="J31"/>
  <c r="I31"/>
  <c r="H31"/>
  <c r="G31"/>
  <c r="F31"/>
  <c r="E31"/>
  <c r="D31"/>
  <c r="C31"/>
  <c r="P29"/>
  <c r="O29"/>
  <c r="I29"/>
  <c r="C29"/>
  <c r="U28"/>
  <c r="T28"/>
  <c r="S28"/>
  <c r="R28"/>
  <c r="Q28"/>
  <c r="P28"/>
  <c r="O28"/>
  <c r="N28"/>
  <c r="M28"/>
  <c r="L28"/>
  <c r="K28"/>
  <c r="J28"/>
  <c r="I28"/>
  <c r="H28"/>
  <c r="G28"/>
  <c r="F28"/>
  <c r="E28"/>
  <c r="D28"/>
  <c r="C28"/>
  <c r="P27"/>
  <c r="O27"/>
  <c r="I27"/>
  <c r="C27"/>
  <c r="U26"/>
  <c r="T26"/>
  <c r="S26"/>
  <c r="R26"/>
  <c r="Q26"/>
  <c r="P26"/>
  <c r="O26"/>
  <c r="N26"/>
  <c r="M26"/>
  <c r="L26"/>
  <c r="K26"/>
  <c r="J26"/>
  <c r="I26"/>
  <c r="H26"/>
  <c r="G26"/>
  <c r="F26"/>
  <c r="E26"/>
  <c r="D26"/>
  <c r="C26"/>
  <c r="P25"/>
  <c r="O25"/>
  <c r="I25"/>
  <c r="C25"/>
  <c r="U24"/>
  <c r="T24"/>
  <c r="S24"/>
  <c r="R24"/>
  <c r="Q24"/>
  <c r="P24"/>
  <c r="O24"/>
  <c r="N24"/>
  <c r="M24"/>
  <c r="L24"/>
  <c r="K24"/>
  <c r="J24"/>
  <c r="I24"/>
  <c r="H24"/>
  <c r="G24"/>
  <c r="F24"/>
  <c r="E24"/>
  <c r="D24"/>
  <c r="C24"/>
  <c r="P23"/>
  <c r="O23"/>
  <c r="I23"/>
  <c r="C23"/>
  <c r="P22"/>
  <c r="O22"/>
  <c r="I22"/>
  <c r="C22"/>
  <c r="P21"/>
  <c r="O21"/>
  <c r="I21"/>
  <c r="C21"/>
  <c r="U20"/>
  <c r="T20"/>
  <c r="S20"/>
  <c r="R20"/>
  <c r="Q20"/>
  <c r="P20"/>
  <c r="O20"/>
  <c r="N20"/>
  <c r="M20"/>
  <c r="L20"/>
  <c r="K20"/>
  <c r="J20"/>
  <c r="I20"/>
  <c r="H20"/>
  <c r="G20"/>
  <c r="F20"/>
  <c r="E20"/>
  <c r="D20"/>
  <c r="C20"/>
  <c r="P19"/>
  <c r="O19"/>
  <c r="I19"/>
  <c r="C19"/>
  <c r="U18"/>
  <c r="T18"/>
  <c r="S18"/>
  <c r="R18"/>
  <c r="Q18"/>
  <c r="P18"/>
  <c r="O18"/>
  <c r="N18"/>
  <c r="M18"/>
  <c r="L18"/>
  <c r="K18"/>
  <c r="J18"/>
  <c r="I18"/>
  <c r="H18"/>
  <c r="G18"/>
  <c r="F18"/>
  <c r="E18"/>
  <c r="D18"/>
  <c r="C18"/>
  <c r="P17"/>
  <c r="O17"/>
  <c r="I17"/>
  <c r="C17"/>
  <c r="P16"/>
  <c r="O16"/>
  <c r="I16"/>
  <c r="C16"/>
  <c r="U15"/>
  <c r="T15"/>
  <c r="S15"/>
  <c r="R15"/>
  <c r="Q15"/>
  <c r="P15"/>
  <c r="O15"/>
  <c r="N15"/>
  <c r="M15"/>
  <c r="L15"/>
  <c r="K15"/>
  <c r="J15"/>
  <c r="I15"/>
  <c r="H15"/>
  <c r="G15"/>
  <c r="F15"/>
  <c r="E15"/>
  <c r="D15"/>
  <c r="C15"/>
  <c r="P14"/>
  <c r="O14"/>
  <c r="I14"/>
  <c r="C14"/>
  <c r="U13"/>
  <c r="T13"/>
  <c r="S13"/>
  <c r="R13"/>
  <c r="Q13"/>
  <c r="P13"/>
  <c r="O13"/>
  <c r="N13"/>
  <c r="M13"/>
  <c r="L13"/>
  <c r="K13"/>
  <c r="J13"/>
  <c r="I13"/>
  <c r="H13"/>
  <c r="G13"/>
  <c r="F13"/>
  <c r="E13"/>
  <c r="D13"/>
  <c r="C13"/>
  <c r="P12"/>
  <c r="I12"/>
  <c r="C12"/>
  <c r="U11"/>
  <c r="T11"/>
  <c r="S11"/>
  <c r="R11"/>
  <c r="Q11"/>
  <c r="P11"/>
  <c r="O11"/>
  <c r="N11"/>
  <c r="M11"/>
  <c r="L11"/>
  <c r="K11"/>
  <c r="J11"/>
  <c r="I11"/>
  <c r="H11"/>
  <c r="G11"/>
  <c r="F11"/>
  <c r="E11"/>
  <c r="D11"/>
  <c r="C11"/>
  <c r="P10"/>
  <c r="O10"/>
  <c r="I10"/>
  <c r="C10"/>
  <c r="U9"/>
  <c r="T9"/>
  <c r="S9"/>
  <c r="R9"/>
  <c r="Q9"/>
  <c r="P9"/>
  <c r="O9"/>
  <c r="N9"/>
  <c r="M9"/>
  <c r="L9"/>
  <c r="K9"/>
  <c r="J9"/>
  <c r="I9"/>
  <c r="H9"/>
  <c r="G9"/>
  <c r="F9"/>
  <c r="E9"/>
  <c r="D9"/>
  <c r="C9"/>
  <c r="P8"/>
  <c r="O8"/>
  <c r="I8"/>
  <c r="C8"/>
  <c r="P7"/>
  <c r="O7"/>
  <c r="I7"/>
  <c r="C7"/>
  <c r="U6"/>
  <c r="T6"/>
  <c r="S6"/>
  <c r="R6"/>
  <c r="Q6"/>
  <c r="P6"/>
  <c r="O6"/>
  <c r="N6"/>
  <c r="M6"/>
  <c r="L6"/>
  <c r="K6"/>
  <c r="J6"/>
  <c r="I6"/>
  <c r="H6"/>
  <c r="G6"/>
  <c r="F6"/>
  <c r="E6"/>
  <c r="D6"/>
  <c r="C6"/>
  <c r="U5"/>
  <c r="T5"/>
  <c r="S5"/>
  <c r="R5"/>
  <c r="Q5"/>
  <c r="P5"/>
  <c r="O5"/>
  <c r="N5"/>
  <c r="M5"/>
  <c r="L5"/>
  <c r="K5"/>
  <c r="J5"/>
  <c r="I5"/>
  <c r="H5"/>
  <c r="G5"/>
  <c r="F5"/>
  <c r="E5"/>
  <c r="D5"/>
  <c r="C5"/>
  <c r="E7" i="5" l="1"/>
  <c r="E18"/>
  <c r="E84"/>
  <c r="E38"/>
  <c r="E41"/>
  <c r="E315"/>
  <c r="E328"/>
  <c r="E331"/>
  <c r="E261"/>
  <c r="E105"/>
  <c r="E236"/>
  <c r="E273"/>
  <c r="E283"/>
  <c r="E22"/>
  <c r="E45"/>
  <c r="E217"/>
  <c r="E221"/>
  <c r="C235"/>
  <c r="E289"/>
  <c r="E336"/>
  <c r="E183"/>
  <c r="E187"/>
  <c r="E55"/>
  <c r="E139"/>
  <c r="E177"/>
  <c r="C176"/>
  <c r="E197"/>
  <c r="E254"/>
  <c r="E292"/>
  <c r="C308"/>
  <c r="E311"/>
  <c r="E317"/>
  <c r="E120"/>
  <c r="E302"/>
  <c r="E27"/>
  <c r="E62"/>
  <c r="C153"/>
  <c r="E153" s="1"/>
  <c r="D20"/>
  <c r="C37"/>
  <c r="E50"/>
  <c r="E67"/>
  <c r="E96"/>
  <c r="E180"/>
  <c r="D216"/>
  <c r="E239"/>
  <c r="D250"/>
  <c r="E250" s="1"/>
  <c r="E280"/>
  <c r="E324"/>
  <c r="C60"/>
  <c r="C216"/>
  <c r="E245"/>
  <c r="E299"/>
  <c r="E309"/>
  <c r="C320"/>
  <c r="D37"/>
  <c r="C20"/>
  <c r="D60"/>
  <c r="E60" s="1"/>
  <c r="D82"/>
  <c r="E82" s="1"/>
  <c r="E134"/>
  <c r="D176"/>
  <c r="E231"/>
  <c r="D235"/>
  <c r="E235" s="1"/>
  <c r="C288"/>
  <c r="D298"/>
  <c r="D308"/>
  <c r="D6"/>
  <c r="D320"/>
  <c r="E308" l="1"/>
  <c r="E176"/>
  <c r="C133"/>
  <c r="E133" s="1"/>
  <c r="E320"/>
  <c r="E37"/>
  <c r="E20"/>
  <c r="E216"/>
  <c r="E6"/>
  <c r="C287"/>
  <c r="E288"/>
  <c r="E298"/>
  <c r="D287"/>
  <c r="E287" l="1"/>
  <c r="C339"/>
  <c r="D339"/>
  <c r="E339" l="1"/>
</calcChain>
</file>

<file path=xl/comments1.xml><?xml version="1.0" encoding="utf-8"?>
<comments xmlns="http://schemas.openxmlformats.org/spreadsheetml/2006/main">
  <authors>
    <author>МКУ УКиДР</author>
    <author>Автор</author>
  </authors>
  <commentList>
    <comment ref="L52" authorId="0">
      <text>
        <r>
          <rPr>
            <b/>
            <sz val="9"/>
            <color indexed="81"/>
            <rFont val="Tahoma"/>
            <family val="2"/>
            <charset val="204"/>
          </rPr>
          <t>МКУ УКиДР:</t>
        </r>
        <r>
          <rPr>
            <sz val="9"/>
            <color indexed="81"/>
            <rFont val="Tahoma"/>
            <family val="2"/>
            <charset val="204"/>
          </rPr>
          <t xml:space="preserve">
строит гаража 1,5млн рб</t>
        </r>
      </text>
    </comment>
    <comment ref="S52" authorId="0">
      <text>
        <r>
          <rPr>
            <b/>
            <sz val="9"/>
            <color indexed="81"/>
            <rFont val="Tahoma"/>
            <family val="2"/>
            <charset val="204"/>
          </rPr>
          <t>МКУ УКиДР:</t>
        </r>
        <r>
          <rPr>
            <sz val="9"/>
            <color indexed="81"/>
            <rFont val="Tahoma"/>
            <family val="2"/>
            <charset val="204"/>
          </rPr>
          <t xml:space="preserve">
строит гаража 1,5млн рб</t>
        </r>
      </text>
    </comment>
    <comment ref="K57" authorId="0">
      <text>
        <r>
          <rPr>
            <b/>
            <sz val="9"/>
            <color indexed="81"/>
            <rFont val="Tahoma"/>
            <family val="2"/>
            <charset val="204"/>
          </rPr>
          <t>библ детская 300,0тр фонд Прохорова</t>
        </r>
      </text>
    </comment>
    <comment ref="B476" authorId="1">
      <text>
        <r>
          <rPr>
            <b/>
            <sz val="9"/>
            <color indexed="81"/>
            <rFont val="Tahoma"/>
            <family val="2"/>
            <charset val="204"/>
          </rPr>
          <t>Автор:</t>
        </r>
        <r>
          <rPr>
            <sz val="9"/>
            <color indexed="81"/>
            <rFont val="Tahoma"/>
            <family val="2"/>
            <charset val="204"/>
          </rPr>
          <t xml:space="preserve">
допкласс к 2062032 ресурсное обеспеч образ процесса</t>
        </r>
      </text>
    </comment>
  </commentList>
</comments>
</file>

<file path=xl/sharedStrings.xml><?xml version="1.0" encoding="utf-8"?>
<sst xmlns="http://schemas.openxmlformats.org/spreadsheetml/2006/main" count="2367" uniqueCount="1402">
  <si>
    <t>Наименование мероприятий</t>
  </si>
  <si>
    <t>Предусмотрено по программе на 2018 год</t>
  </si>
  <si>
    <t>Утверждено (уточнено) в бюджете на 2018 год (тыс.руб.)</t>
  </si>
  <si>
    <t>% финансров.программ за отч.период</t>
  </si>
  <si>
    <t>Итого</t>
  </si>
  <si>
    <t>ФБ</t>
  </si>
  <si>
    <t>РБ</t>
  </si>
  <si>
    <t>МР</t>
  </si>
  <si>
    <t>МО</t>
  </si>
  <si>
    <t>ВБ</t>
  </si>
  <si>
    <t>1.1.</t>
  </si>
  <si>
    <t>Градостроительное планирование развития территорий. Снижение административных барьеров в области строительства</t>
  </si>
  <si>
    <t>Подготовка и утверждение документов по планировке территорий муниципальных образований</t>
  </si>
  <si>
    <t>Разработка местных нормативов градостроительного проектирования муниципальных образований</t>
  </si>
  <si>
    <t>1.2.</t>
  </si>
  <si>
    <t>Переселение граждан из ветхого и аварийного жилищного фонда</t>
  </si>
  <si>
    <t>Переселение граждан из аварийного жилищного фонда с использованием средств финансовой поддержки Фонда содействия реформированию жилищно-коммунального хозяйства (в рамках реализации республиканских адресных программ)</t>
  </si>
  <si>
    <t>1.3.</t>
  </si>
  <si>
    <t>Обеспечение жильем работников бюджетной сферы</t>
  </si>
  <si>
    <t>Предоставление работникам бюджетной сферы социальных выплат на приобретение жилья на первичном рынке недвижимости</t>
  </si>
  <si>
    <t>1.4.</t>
  </si>
  <si>
    <t>Комплексное освоение и развитие территорий в целях жилищного строительства</t>
  </si>
  <si>
    <t>Реализация проектов комплексного освоения и развития территорий в целях жилищного строительства</t>
  </si>
  <si>
    <t>1.5.</t>
  </si>
  <si>
    <t>Индивидуальное жилищное строительство</t>
  </si>
  <si>
    <t>Предоставление кредитных (заемных) средств гражданам на строительство индивидуального жилья сроком до 10 лет</t>
  </si>
  <si>
    <t>Выделение средств в виде капитальных вложений на обустройство зон индивидуальной жилой застройки</t>
  </si>
  <si>
    <t>1.6.</t>
  </si>
  <si>
    <t>Обеспечение жильем молодых семей</t>
  </si>
  <si>
    <t>Предоставление молодым семьям-участникам подпрограммы социальных выплат на приобретение жилья эконом-класса или строительство индивидуального жилого дома эконом-класса</t>
  </si>
  <si>
    <t>1.7.</t>
  </si>
  <si>
    <t>Обеспечение жильем отдельных категорий граждан</t>
  </si>
  <si>
    <t xml:space="preserve">Предоставление гражданам, пострадавших от воздействия радиационных аварий и катастроф и приравненных к ним лицам социальных выплат посредством государственных жилищных сертификатов на приобретение жилья </t>
  </si>
  <si>
    <t xml:space="preserve">Обеспечение жильем граждан-ветеранов боевых действий, инвалидов и семей, имеющих детей-инвалидов </t>
  </si>
  <si>
    <t>Обеспечение жильем многодетных семей, имеющих 5 и более несовершеннолетних детей</t>
  </si>
  <si>
    <t>1.8.</t>
  </si>
  <si>
    <t xml:space="preserve">Строительство жилищного фонда социального использования </t>
  </si>
  <si>
    <t>Строительство многоквартирных жилых домов социального использования</t>
  </si>
  <si>
    <t>1.9.</t>
  </si>
  <si>
    <t>Повышение доступности рынка многоквартирных жилых домов</t>
  </si>
  <si>
    <t>Предоставление участникам подпрограммы социальных выплат на приобретение жилья на первичном рынке недвижимости</t>
  </si>
  <si>
    <t>1.10.</t>
  </si>
  <si>
    <t>Ипотечное кредитование молодых учителей</t>
  </si>
  <si>
    <t>Предоставление участникам подпрограммы ипотечного кредитования молодых учителей</t>
  </si>
  <si>
    <t>капитальный ремонт муниципального жилищного фонда</t>
  </si>
  <si>
    <t>2.1.</t>
  </si>
  <si>
    <t>Обеспечение безопасности дорожного движения на муниципальных автомобильных дорогах</t>
  </si>
  <si>
    <t>2.2.</t>
  </si>
  <si>
    <t>Инженерные сооружения муниципальных автомобильных дорог</t>
  </si>
  <si>
    <t>2.3.</t>
  </si>
  <si>
    <t>Строительство, проектирование и ремонт муни ципальных автомобильных дорог</t>
  </si>
  <si>
    <t xml:space="preserve"> Охрана труда в Горном улусе на 2018-2022г</t>
  </si>
  <si>
    <t>3.1.</t>
  </si>
  <si>
    <t>Информационное обеспечение и пропаганда охраны труда</t>
  </si>
  <si>
    <t>Оказание консультативной и организационной помощи организациям, проводящим специальную оценку условий труда, в том числе по разработке и реализации мероприятий по приведению уровней воздействия вредных и (или) опасных производственных факторов на рабочих местах в соответствие с государственными нормативными требованиями охраны труда</t>
  </si>
  <si>
    <t xml:space="preserve">Проведение специальной оценки условий труда (аттестация рабочих мест)с последующей сертификацией организации работ по охране труда
</t>
  </si>
  <si>
    <t>3.2.</t>
  </si>
  <si>
    <t xml:space="preserve">Непрерывная подготовка работников по охране труда </t>
  </si>
  <si>
    <t>Организация и осуществление непрерывной подготовки работников организаций в области охраны труда</t>
  </si>
  <si>
    <t>Выезды по обмену опытом по внедрению современных средств безопасности труда и улучшению условий труда работников, тиражирование лучших практик в сфере охраны труда</t>
  </si>
  <si>
    <t>Издание и тиражирование  методических материалов по обучению в сфере охраны труда, инструкций и т.д</t>
  </si>
  <si>
    <t>3.3.</t>
  </si>
  <si>
    <t xml:space="preserve">Информирование и пропаганда в формате семинаров, совещаний и смотров-конкурсов по вопросам охраны труда
Организация и проведение  конференций, круглых столов, посвященных Всемирному дню охраны труда;
</t>
  </si>
  <si>
    <t>Организация и проведение конкурсов на лучшую организацию и лучшего специалиста по охране труда</t>
  </si>
  <si>
    <t xml:space="preserve"> 3.4.</t>
  </si>
  <si>
    <t>Управление профессиональными рисками</t>
  </si>
  <si>
    <t xml:space="preserve">Обеспечение работников средствами индивидуальной и коллективной защиты        </t>
  </si>
  <si>
    <t>Проведение  медицинских осмотров работников</t>
  </si>
  <si>
    <t>Создание условий для духовно-культурного развития граждан в МР "Горный улус" на 2018-2022 годы</t>
  </si>
  <si>
    <t>4.1.</t>
  </si>
  <si>
    <t>1. Стратегическое направление "Управление программой"</t>
  </si>
  <si>
    <t>1.1. Руководство и управление в сфере культуры</t>
  </si>
  <si>
    <t>1.2. Укрепление ресурсов учреждений культуры</t>
  </si>
  <si>
    <t>1.2.1.Повышение квалиф. и переподготовка кадров работников учр.культуры</t>
  </si>
  <si>
    <t>1.2.2.Обеспечение пожарной безопасности на объектах культуры</t>
  </si>
  <si>
    <t xml:space="preserve">1.2.3.Укрепление МТБ </t>
  </si>
  <si>
    <t>1.3.Грантовая деятельность</t>
  </si>
  <si>
    <t>4.2.</t>
  </si>
  <si>
    <t>2. Стратегическое направление "Развитие народного творчества и культурно - досуговой деятельности Горного улуса"</t>
  </si>
  <si>
    <t>Осн.напр. 2.1. Предоставление мун.услуг КДУ</t>
  </si>
  <si>
    <t>2.1.1.Предоставление мун.услуг КДУ</t>
  </si>
  <si>
    <t>2.1.2.Целевые субсидии на иные цели (кроме строит-ва и кап.ремонта)</t>
  </si>
  <si>
    <t>Осн.напр. 2.2. Строительство и кап.ремонт объектов КДУ</t>
  </si>
  <si>
    <t>2.2.1.Строительство</t>
  </si>
  <si>
    <t>2.2.2.Капитальный ремонт</t>
  </si>
  <si>
    <t>Осн.напр. 2.3. Модернизация КДУ, укрепление МТБ</t>
  </si>
  <si>
    <t>Осн.напр. 2.4. Республиканские, улусные мероприятия</t>
  </si>
  <si>
    <t>2.4.1  Мероприятия</t>
  </si>
  <si>
    <t>2.4.2  Проведение улусного нац.праздника Ысыах</t>
  </si>
  <si>
    <t>4.3.</t>
  </si>
  <si>
    <t xml:space="preserve"> 3. Стратегическое направление "Развитие  библ.дела в Горном улусе"</t>
  </si>
  <si>
    <t>Осн.напр. 3.1. Предоставление мун.услуг библ.учреждениями культуры</t>
  </si>
  <si>
    <t>3.1.1.Предоставление мун.услуг библ.учреждениями культуры</t>
  </si>
  <si>
    <t>3.1.2.Целевые субсидии на иные цели (кроме строительства и кап.ремонта)</t>
  </si>
  <si>
    <t>Осн.напр. 3.2. Модернизация библиотек</t>
  </si>
  <si>
    <t>3.2.1.Капитальный ремонт зданий библиотек</t>
  </si>
  <si>
    <t>3.2.2. Обеспечение пожарной безопасности библиотек ЦБС</t>
  </si>
  <si>
    <t>3.2.3. Укрепление материально-технической базы библиотек ЦБС</t>
  </si>
  <si>
    <t>1.Приобретение планетарного книжного сканера</t>
  </si>
  <si>
    <t>Осн.напр. 3.3. Развитие библ.фонда и библиотечного обслуживания</t>
  </si>
  <si>
    <t>3.3.1.Издание книг</t>
  </si>
  <si>
    <t>3.3.2.Комплектование библиотечного фонда</t>
  </si>
  <si>
    <t>Осн.напр. 3.4. Республиканские, улусные мероприятия.</t>
  </si>
  <si>
    <t xml:space="preserve"> 4.4.</t>
  </si>
  <si>
    <t>4. Стратегическое направление  "Развитие музейного дела в Горном улусе"</t>
  </si>
  <si>
    <t>4.1.1.Предоставление мун.услуг муз.учреждениями культуры</t>
  </si>
  <si>
    <t>Осн.напр. 4.1. Модернизация музеев</t>
  </si>
  <si>
    <t>Осн.напр. 4.2. Укрепление музейного фонда</t>
  </si>
  <si>
    <t>Осн.напр. 4.3. Мероприятия улусные и республиканские</t>
  </si>
  <si>
    <t>Повышение квалификации</t>
  </si>
  <si>
    <t>Профессиональная переподготовка</t>
  </si>
  <si>
    <t>Определение лучших муниципальных служащих года (материальное стимулирование)</t>
  </si>
  <si>
    <t>Выявление талантливых специалистов и профессионально устоявшихся управленцев для формирования кадрового резерва</t>
  </si>
  <si>
    <t>Аттестация муниципальных служащих и проведение квалификационного экзамена для присвоения классного чина</t>
  </si>
  <si>
    <t>Проведение семинаров, совещаний, "круглых столов", конференций</t>
  </si>
  <si>
    <t>Проведение мероприятий по противодействию коррупции</t>
  </si>
  <si>
    <t>Семейная политика в Горном улусе на 2018-2022 годы</t>
  </si>
  <si>
    <t>6.1.</t>
  </si>
  <si>
    <t>Улучшение демографической ситуации</t>
  </si>
  <si>
    <t>Торжественная выписка из родильного отделения ЦРБ ко Дню Матери</t>
  </si>
  <si>
    <t>Чествование и материальная поддержка семей, родивших двойню.</t>
  </si>
  <si>
    <t>6.2.</t>
  </si>
  <si>
    <t>Подпрограмма  «Укрепление института семьи, возрождение и сохранение духовно-нравственных традиций семейных отношений»</t>
  </si>
  <si>
    <t>Учреждение улусного знака многодетным матерям «Ийэ5э махтал»</t>
  </si>
  <si>
    <t>Организация и проведение улусных, республиканских мероприятий посвященных укреплению института семьи. Информационное освещение в СМИ итд</t>
  </si>
  <si>
    <t>Реализация программы «Мир молодой семьи». Работа клуба молодых семей при ЦППМ «Ейебул». Консультации, тренинги, лекции</t>
  </si>
  <si>
    <t>6.3.</t>
  </si>
  <si>
    <t>Подпрограмма «Профилактика семейного  неблагополучия и социального сиротства детей»</t>
  </si>
  <si>
    <t>Реализация программы «Надежда». Лечение и реабилитация созависимых семей от алкоголизма</t>
  </si>
  <si>
    <t>Организация работы и проведение мероприятий летних лагерей для детей и семей попавших в трудную жизненную ситуацию, в целях реабилитации и профилактики</t>
  </si>
  <si>
    <t>Организация и проведение месячника «Граждане Горного улуса за духовность и трезвость»</t>
  </si>
  <si>
    <t>Поддержка клубов по реабилитации  женщин, приемных родителей. Вовлечение родителей и детей в различные виды семейной деятельности</t>
  </si>
  <si>
    <t xml:space="preserve"> 6.4.</t>
  </si>
  <si>
    <t>Подпрограмма «Поддержка и создание условий для  пропаганды семейной политики и ЗОЖ»</t>
  </si>
  <si>
    <t xml:space="preserve">Проведение улусных смотра-конкурсов, фестивалей, спартакиад. Конкурсы на лучший проект по реализации семейной политики </t>
  </si>
  <si>
    <t>Назначение  денежного вознаграждения  за организацию и проведение безалкогольных юбилеев гражданам,  отмечающим 50-летний и 75-летний юбилей.</t>
  </si>
  <si>
    <t>Поддержка и развитие движения «Суорумньу»</t>
  </si>
  <si>
    <t>Участие в республиканских грантовых конкурсах, соревнованиях, торжественных встречах</t>
  </si>
  <si>
    <t xml:space="preserve"> 6.5.</t>
  </si>
  <si>
    <t>Подпрограмма «Повышение качества жизни малоимущих семей»</t>
  </si>
  <si>
    <t>Координация работы оказания материальной  малоимущим семьям из средств республиканского бюджета</t>
  </si>
  <si>
    <t>Организация  и проведение благотворительных акций, субботников, соревнований в помощь многодетным и малообеспеченным семьям</t>
  </si>
  <si>
    <t>Материальная помощь малоимущим семьям, семьям попавшим в трудную жизненную ситуацию</t>
  </si>
  <si>
    <t>Проведение улусных семинаров, круглых столов, выездов лекторов и консультантов  по вопросам семейной экономики. Распостранение опыта, практические советы)</t>
  </si>
  <si>
    <t>Старшее поколение на 2018-2022 годы</t>
  </si>
  <si>
    <t>7.1.</t>
  </si>
  <si>
    <t>Социальная защита прав и интересов старшего поколения</t>
  </si>
  <si>
    <t>Денежные выплаты участникам ВОВ, вдовам в связи с празднованием Дня Победы.</t>
  </si>
  <si>
    <t>Предоставление льгот Почетным гражданам Горного улуса на подписку улусной газеты "Улэ Кууьэ"</t>
  </si>
  <si>
    <t>Оказание  ветеранам-юбилярам, заслуженным старожилам</t>
  </si>
  <si>
    <t>Проведение улусной спартакиады ветеранов и региональной спартакиады ветеранов Вилюйских районов</t>
  </si>
  <si>
    <t>Мероприятия ко Дню Победы - 9 мая. День пожилых</t>
  </si>
  <si>
    <t>Организация поездки ветеранов в г.Якутск для посещения культурных объектов. Организация выезда председателей первичных организаций ветеранов по обмену опытом</t>
  </si>
  <si>
    <t>Торжественное заседание Улусного Совета, Главы МР и общественности, посвященное дню Победы в Великой Отечественной войне  1941-1945 годов</t>
  </si>
  <si>
    <t>7.2.</t>
  </si>
  <si>
    <t>Поддержка деятельности общественных организаций ветеранов</t>
  </si>
  <si>
    <t>Поддержка общественных организаций ветеранов</t>
  </si>
  <si>
    <t>Поддержка школы третьего возраста</t>
  </si>
  <si>
    <t>7.3.</t>
  </si>
  <si>
    <t>Улучшение жилищных условий ветеранов тыла</t>
  </si>
  <si>
    <t>Оказание адресной материальной помощи на проведение ремонта жилья ветеранам труда по итогам проверок условий их жизни.</t>
  </si>
  <si>
    <t>8.1.</t>
  </si>
  <si>
    <t>Поддержка и содействие в работе общественных организаций и формирований</t>
  </si>
  <si>
    <t xml:space="preserve">Проведение конкурса среди муниципальных образований на предоставление субсидии из бюджета Горного улуса 
на организацию и проведение конкурса на предоставление
 субсидий ТОС в МО
</t>
  </si>
  <si>
    <t>Поддержка работы Советов отцов. Улусное соревнование «Куулэй». НПК для отцов</t>
  </si>
  <si>
    <t>Поддержка работы женсоветов. Конкурс "Автоледи"</t>
  </si>
  <si>
    <t xml:space="preserve">Поддержка ветеранских организаций </t>
  </si>
  <si>
    <t>Поддержка общества инвалидов</t>
  </si>
  <si>
    <t>8.2.</t>
  </si>
  <si>
    <t>Предоставление субсидий и грантов на поддержку СО НКО</t>
  </si>
  <si>
    <t>Предоставление субсидий на поддержку СО НКО , деятельность которых направлена на реализацию социальных проектов, по итогам деловой игры</t>
  </si>
  <si>
    <t>Софинансирование из местного бюджета для участия в республиканском, федеральном конкурсе Грантов</t>
  </si>
  <si>
    <t>Предоставление премии Главы МР "Горный улус" "Лучшая общественная организация" по итогам года</t>
  </si>
  <si>
    <t>8.3.</t>
  </si>
  <si>
    <t>Создание условий для развития сферы социальных услуг, предоставляемых СО НКО населению</t>
  </si>
  <si>
    <t>Развитие социального партнерства в сфере социальных услуг, предоставляемых СО НКО населению</t>
  </si>
  <si>
    <t>Оказание организационной, методической, финансовой помощи СО НКО  по государственной регистрации на получение статуса юридического лица путем проведения семинаров с привлечением специалистов</t>
  </si>
  <si>
    <t xml:space="preserve">Проведение круглых столов, конференций, методических семинаров с целью повышения квалификации кадров СО НКО </t>
  </si>
  <si>
    <t>8.4.</t>
  </si>
  <si>
    <t>Предоставление информационной, консультационной поддержки СО НКО</t>
  </si>
  <si>
    <t>Проведение конференций, семинаров по вопросам деятельности НКО, обмену опытом и распространению лучших практик</t>
  </si>
  <si>
    <t>Освещение деятельности СО НКО, благотворительной деятельности и добровольчества через организацию теле радиопрограмм, выпуска статей, специальных рубрик, спецыпусков в местной и республиканских газетах и журналах. Размещение информаций на официальном сайте МР "Горный улус"</t>
  </si>
  <si>
    <t>Обеспечение участия представителей СО НКО в общественном совете МР "Горный улус" по обсуждению проектов законодательных, номативных и правовых актов МР, по подготовке экспертных заключений, рекомендаций по этим документам</t>
  </si>
  <si>
    <t>9.</t>
  </si>
  <si>
    <t>9.1.</t>
  </si>
  <si>
    <t>Повышение уровня физической доступности объектов социальной инфраструктуры</t>
  </si>
  <si>
    <t xml:space="preserve">Обеспечение доступности приоритетных объектов и услуг в приоритетных сферах жизнедеятельности инвалидов и других маломобильных групп населения
</t>
  </si>
  <si>
    <t>Профилактика безнадзорности и правонарушения несовершеннолетних на территории Горного улуса на 2018-2022 годы</t>
  </si>
  <si>
    <t>Организационно-управленческое правовое обеспечение</t>
  </si>
  <si>
    <t>Социальная адаптация, реаблитация и организация досуга несовершеннолетних</t>
  </si>
  <si>
    <t>Проведение соревнования между классными коллективами среди школ улуса "Лучший класс года"</t>
  </si>
  <si>
    <t>Проведение мероприятий по организации досуга несовершеннолетних (в том числе детей находящихся в трудной жизненной ситуации, учетников КДН и ЗП, ПДН  подростков группы «социального риска»)</t>
  </si>
  <si>
    <t>Проведение военно-спортивного соревнования "Эр хоьуун" для юношей 7-10 классов СОШ Горного улуса</t>
  </si>
  <si>
    <t>Проведение рейдов по неблагополучным семьям, семьям состоящих на учете КДН и ЗП, ПДН, а так же в  общественных местах и местах концентрации подростков и молодежи.</t>
  </si>
  <si>
    <t>Организация проведения благотворительной ёлки Главы МР "Горный улус"</t>
  </si>
  <si>
    <t>Участие в международной фольклорном фестиваль-конкурсе "Северная радуга" для детей из семей находящихся в СОП и ТЖС</t>
  </si>
  <si>
    <t xml:space="preserve">Организация работы ДНД и ЮДП  (приобретение единой формы, жетонов, удостоверений,   для участников  ЮДП </t>
  </si>
  <si>
    <t>Мероприятие по работе с семьями, находящимся в социально-опасном положении</t>
  </si>
  <si>
    <t>Кадровое обеспечение</t>
  </si>
  <si>
    <t>Профилактика употребления спиртосодержащих напитков и токсических веществ</t>
  </si>
  <si>
    <t>Организация  семинар-совещания по профилактике ПАВ «Работа по повышению информационной грамотности населения в вопросах профилактики ПАВ на территории Горного улуса»</t>
  </si>
  <si>
    <t>Развитие информационного общества на территории муниципального района «Горный улус» на 2018-2022 годы</t>
  </si>
  <si>
    <t>Оказание информационных услуг по подготовке, размещению материалов (сюжетов, телепердач, репортажей, роликов, объявлений), освещающих вопросы деятельности Администрации МР "Горный улус", оцифровке видеоархива</t>
  </si>
  <si>
    <t>Оказание услуг по размещению в печатном издании МПА, объявлений, некрологов, соболезнований, информационных материалов администрации МР "Горный улус"</t>
  </si>
  <si>
    <t>*</t>
  </si>
  <si>
    <t xml:space="preserve"> Оказание услуг по размещению (радиотрансляции) информационных материалов, объявлениц в СМИ (радио) посредством радиоэфира</t>
  </si>
  <si>
    <t>Оказание фотоуслуги</t>
  </si>
  <si>
    <t>Изготовление информационных стендов МР "Горный улус"</t>
  </si>
  <si>
    <t xml:space="preserve">Улусный конкурс для журналистов, общественных корреспондентов </t>
  </si>
  <si>
    <t>Включение  в каталог российской прессы «Почта России»  общественно-политическую газету Горного улуса «Улэ кууьэ» (Сила труда)  на якутском языке</t>
  </si>
  <si>
    <t>На радио "Дабаан" действует рубрика "Вестник администрации улуса" Выступления-18 прямые эфиры-2 Объявления-16</t>
  </si>
  <si>
    <t>при въезде в с.Бердигестях установлен информационный стенд к Году Труда в Горном улусе;</t>
  </si>
  <si>
    <t>Улусный конкурс для журналистов в области печати -3 общественные корреспонденты в области ТВ-3 в области радио-3, лучшая фоторабота-1</t>
  </si>
  <si>
    <t xml:space="preserve">-световой информационный стенд установлен в  Администрации Горного улуса на 1 этаже здания Администрации МР «Горный улус». </t>
  </si>
  <si>
    <t>Предоставление грантов начинающим субъектам малого предпринимательства</t>
  </si>
  <si>
    <t>Поддержка местных товаропроизводителей</t>
  </si>
  <si>
    <t xml:space="preserve">Поддержка социально-значимых услуг </t>
  </si>
  <si>
    <t>Создание и (или) обеспечение деятельности инфраструктуры поддержки предпринимательства</t>
  </si>
  <si>
    <t>Обеспечение деятельности МБУ "Центр поддержки предпринимательства Горного улуса"</t>
  </si>
  <si>
    <t>Предоставление микрокредитов субъектам малого и среднего предпринимательства</t>
  </si>
  <si>
    <t>Развитие туризма</t>
  </si>
  <si>
    <t xml:space="preserve"> Мероприятия, направленные на развитие малого и среднего предпринимательства (конференции, семинары, круглые столы, совещания и др.)</t>
  </si>
  <si>
    <t>Создание и развитие туристических комплексов на территории МР "Горный улус"</t>
  </si>
  <si>
    <t>Руководство и управление в сфере установленныхфункций</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</si>
  <si>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</si>
  <si>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</si>
  <si>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Развитие массового спорта</t>
  </si>
  <si>
    <t>Проведение физкультурно-оздоровительных и спортивно-массовых мероприятий. Комплексная спартакиада среди наслегов</t>
  </si>
  <si>
    <t>Выпуск рекламных продукций (баннеры, растяжки, календари), издание книг по видам спорта и о выдающихся спортсменах улуса.</t>
  </si>
  <si>
    <t>Спорт высших достижений</t>
  </si>
  <si>
    <t xml:space="preserve">Оплата проездных спортсменам Горного улуса  для участия в всероссийских и международных соревнованиях. </t>
  </si>
  <si>
    <t>Стимулирование спортсменов, тренеров добившихся высоких результатов.</t>
  </si>
  <si>
    <t>Организация и проведение научно-практических совещаний и конференций для тренеров.</t>
  </si>
  <si>
    <t>Развитие национальных видов спорта</t>
  </si>
  <si>
    <t>Организация и проведение соревнований по национальным видам спорта в Горном улусе.</t>
  </si>
  <si>
    <t>Участие в чемпионатах Республики, кубках, первенствах, турнирах по национальным видам спорта</t>
  </si>
  <si>
    <t>Подготовка и участие к спартакиаде по национальным видам спорта «Игры Манчаары» (Организация УТС, расходы на ГСМ, проживание и питание спортсменов, приобретение единой спортивной формы )</t>
  </si>
  <si>
    <t xml:space="preserve">Развитие адаптивной физической культуры и спорта </t>
  </si>
  <si>
    <t>Проектирование и реконструкция Стадиона с трибуной на 3000 посадочных мест и с беговой дорожкой (замена дорожки и футбольного поля) с.Бердигестях.</t>
  </si>
  <si>
    <t xml:space="preserve">Проектирование и строительство универсального Стрелкового комплекса с интернатом на 100 мест в с.Бердигестях. </t>
  </si>
  <si>
    <t>Строительство сквера посвященного спортсменам</t>
  </si>
  <si>
    <t>1. Подпрограмма «Развитие инфраструктуры социальных служб для молодежи»</t>
  </si>
  <si>
    <t xml:space="preserve">Содержание филиала ГУ «Центр социально-психологической поддержки семьи и молодежи РС (Я)» </t>
  </si>
  <si>
    <t>Поддержка деятельности научных обществ, советов молодых ученых и специалистов; содействие участие молодежи в конкурсах профессионального мастерства</t>
  </si>
  <si>
    <t>Подготовка и повышение квалификаций молодых специалистов</t>
  </si>
  <si>
    <t>2. Подпрограмма «Профориентация, временная занятость, трудоустройство  молодежи</t>
  </si>
  <si>
    <t>Раздел 1. Трудоустройство молодежи и временная занятость подростков</t>
  </si>
  <si>
    <t>Работа улусного штаба «Молодежные строительные отряды» (приобретения спец. одежды)</t>
  </si>
  <si>
    <t>Работа совместно с летними лагерями</t>
  </si>
  <si>
    <t xml:space="preserve">Доброволец развитие волонтерского движения </t>
  </si>
  <si>
    <t>Раздел 2. Профориентация  подростков и молодежи</t>
  </si>
  <si>
    <t>Проведение в улусе Дней СВФУ им. М.К. Аммосова, Дней ЧГИФКиС, СПО</t>
  </si>
  <si>
    <t>Организация и работа улусного штаба «Абитуриент»</t>
  </si>
  <si>
    <t>3. Подпрограмма «Профилактика + пропаганда ЗОЖ»</t>
  </si>
  <si>
    <t>Организация и проведение республиканских, улусных семинаров и конференций по вопросам профилактической работы с молодежью</t>
  </si>
  <si>
    <t>Вознаграждение семьям регестрирующим брак за организацию и проведение безалкогольных свадеб на территории МР «Горный улус»</t>
  </si>
  <si>
    <t>Организация и участие в улусных, республиканских конкурсов, смотров, фестивалей, соревнований, акций за духовность и трезвость, за ЗОЖ</t>
  </si>
  <si>
    <t xml:space="preserve">Разработка и издание иллюстрированных методических пособий по вопросам профилактики зависимостей, формирования культуры здорового образа </t>
  </si>
  <si>
    <t>Внедрение молодежных видов фитнеса для красоты и здоровья у: кроссфит, фитнес с коляской, воркаут</t>
  </si>
  <si>
    <t>4.Подпрограмма «Молодежные общественные инициативы»</t>
  </si>
  <si>
    <t xml:space="preserve">Раздел 1. Поддержка молодежных общественных объединений </t>
  </si>
  <si>
    <t xml:space="preserve">Организация работы со студентами, уроженцев Горного улуса в г.Якутске и центральных городах России. </t>
  </si>
  <si>
    <t xml:space="preserve">Координация деятельности, взаимодействие, поддержка молодежных общественных организаций. </t>
  </si>
  <si>
    <t>Проведение улусной Деловой игры для молодежи, Недели молодежи, бала молодежи, молодежного форума</t>
  </si>
  <si>
    <t xml:space="preserve">Раздел 2. Поддержка одаренной молодежи (стимулирование творческой, талантливой молодежи и спортсменов) </t>
  </si>
  <si>
    <t>Стимулирование молодежи добившейся высоких результатов  за научно-исследоваельскую деятельность</t>
  </si>
  <si>
    <t>Учреждение ежегодной единовременной премии  Главы МР "Горный улус" имени М.Е. Тимофеева лучшим учащимся Горного улуса</t>
  </si>
  <si>
    <t>Единовременная стипендия им. С.П. Данилова лучшим пяти студентам из Горного улуса</t>
  </si>
  <si>
    <t>Встреча Главы с выпускниками-медалистами</t>
  </si>
  <si>
    <t>Учреждение ежегодной единовременной приемии Главы МР «Горный улус» лучшим молодым специалистам улуса</t>
  </si>
  <si>
    <t>Раздел 3. Молодежная культура, досуг и творчество</t>
  </si>
  <si>
    <t>Развитие движения КВН</t>
  </si>
  <si>
    <t>Организация и проведение молодежных фестивалей, мероприятий, конкурсов, смотров, круглых столов, бесед, спартакиад, ысыахов. Участие в съездах</t>
  </si>
  <si>
    <t>Раздел 4. Развитие системы информационного обеспечения молодежи</t>
  </si>
  <si>
    <t>Изготовление и выпуск молодежного журнала "Горнай ыччата"</t>
  </si>
  <si>
    <t xml:space="preserve"> Поддержка молодых семей</t>
  </si>
  <si>
    <t>Мероприятия по подпрограмме "Обеспечение жильем молодых семей"</t>
  </si>
  <si>
    <t>Организация и проведение улусных конкурсов для молодых семей</t>
  </si>
  <si>
    <t>5.Подпрограмма «Гражданско-патриотическое воспитание граждан»</t>
  </si>
  <si>
    <t>Проведение ежегодного туристического водного маршрута «Саха Сирэ – мин киэн туттуум»</t>
  </si>
  <si>
    <t>Организация проводов призывников</t>
  </si>
  <si>
    <t>допризывного возраста: проведение спартакиады, 5-ти дневные сборы для старшеклассников</t>
  </si>
  <si>
    <t>Мероприятия по гражданско-патриотическому воспитанию молодежи</t>
  </si>
  <si>
    <t>Продвижение игр Манчаары в Горном улусе</t>
  </si>
  <si>
    <t>проведение мероприятий по продвижению, популяризации игр Манчаары в  Горном улусе</t>
  </si>
  <si>
    <t>Ликвидация несанкционированных мест размещения отходов на территории МР «Горный улус»</t>
  </si>
  <si>
    <t>Ремонт и строительство  объектов на особо охраняемых природных территориях – баз, кордонов, мест отдыха и т.д.</t>
  </si>
  <si>
    <t>Экологическое просвещение и информация</t>
  </si>
  <si>
    <t>Выпуск и изготовление рекламно-информационных материалов: буклеты, плакаты баннеры</t>
  </si>
  <si>
    <t>Организация постоянных теле-радиопередач, радиопередач, рекламных роликов, специальных полос в улусной газете</t>
  </si>
  <si>
    <t>Организация и проведение экологической акции «Природа и мы»</t>
  </si>
  <si>
    <t>Развитие животноводства</t>
  </si>
  <si>
    <t>Строительство и модернизация животноводческих объектов, совершенствование технологии производства продукции животноводства</t>
  </si>
  <si>
    <t>Строительство коровников</t>
  </si>
  <si>
    <t>Материально-техническое обеспечение коровников</t>
  </si>
  <si>
    <t>Ремонт, техническое перевооружение, электрификация сайылыков</t>
  </si>
  <si>
    <t>Мероприятия по электрификации объектов животноводства</t>
  </si>
  <si>
    <t>Строительство конебаз. Материально-техническое обеспечение.</t>
  </si>
  <si>
    <t>Поддержка племенного животноводства</t>
  </si>
  <si>
    <t>Мероприятия по искусственному осеменению</t>
  </si>
  <si>
    <t>Разведенин якутского скота</t>
  </si>
  <si>
    <t xml:space="preserve">Приобретение племенных КРС </t>
  </si>
  <si>
    <t>Углубление специализации животноводческих хозяйств, улучшение структуры стада, сохранение традиционных отраслей</t>
  </si>
  <si>
    <t>Поддержка скотоводства</t>
  </si>
  <si>
    <t>Стимулирование прироста поголовья КРС</t>
  </si>
  <si>
    <t>Поддержка табунного коневодства</t>
  </si>
  <si>
    <t>Поддержка свиноводческих хозяйств</t>
  </si>
  <si>
    <t>Развитие растениеводства</t>
  </si>
  <si>
    <t>Поддержание почвенного плодородия</t>
  </si>
  <si>
    <t>Вовлечение в сельскохозяйственный оборот неиспользуемых сенокосных угодий</t>
  </si>
  <si>
    <t xml:space="preserve">Внесение минеральных удобрений </t>
  </si>
  <si>
    <t>Приобретение ГСМ</t>
  </si>
  <si>
    <t>Развитие Кормопроизводства</t>
  </si>
  <si>
    <t>Приобретение сельскохозяйственной техники</t>
  </si>
  <si>
    <t>Финансовое обеспечение (возмещение) затрат на строительство изгороди</t>
  </si>
  <si>
    <t>Строительство силосных ям, восстановление заброшенных пашен</t>
  </si>
  <si>
    <t>Коренное улучшение лугов, поверхностное улучшение лугов</t>
  </si>
  <si>
    <t>Повышение урожайности сельскохозяйственных культур</t>
  </si>
  <si>
    <t>Поддержка производства картофеля</t>
  </si>
  <si>
    <t>Поддержка производства овощей открытого грунта</t>
  </si>
  <si>
    <t>Поддержка развития семеноводства</t>
  </si>
  <si>
    <t>Поддержка посева кормовых культур</t>
  </si>
  <si>
    <t>Завоз семян</t>
  </si>
  <si>
    <t>Мероприятия по улучшению кормовой базы</t>
  </si>
  <si>
    <t>Транспортные расходы по перевозке кормов</t>
  </si>
  <si>
    <t>Организация мобильных бригад</t>
  </si>
  <si>
    <t>Развитие пищевой и перерабатывающей промышленности</t>
  </si>
  <si>
    <t>Поддержка производства и переработки продукции скотоводства</t>
  </si>
  <si>
    <t>Финансовое обеспечение (возмещение) затрат по производству и переработки продукции скотоводства</t>
  </si>
  <si>
    <t>Поддержка производства кобыльего молока</t>
  </si>
  <si>
    <t>Финансовое обеспечение (возмещение) части затрат по производству кобыльего молока</t>
  </si>
  <si>
    <t>Техническое перевооружение и модернизация производства</t>
  </si>
  <si>
    <t>Финансовое обеспечение (возмещение) затрат по обновлению оборудования</t>
  </si>
  <si>
    <t>Создание убойного пункта</t>
  </si>
  <si>
    <t>Финансовое обеспечение (возмещение) затрат по строительству убойного пункта</t>
  </si>
  <si>
    <t>Выкуп КРС</t>
  </si>
  <si>
    <t>Развитие мелиорации сельскохозяйственных земель</t>
  </si>
  <si>
    <t>Предотвращение выбытия из сельскохозяйственного оборота сельскохозяйственных угодий (КУЛ и ПУЛ)</t>
  </si>
  <si>
    <t xml:space="preserve">Строительство (реконструкция) мелиоративных объектов и отдельно стоящих гидротехнических сооружений </t>
  </si>
  <si>
    <t>Финансовое обеспечение (возмещение) затрат по строительству и реконструкции мелиоративных объектов и отдельно стоящих гидротехнических сооружений</t>
  </si>
  <si>
    <t>Развитие традиционных отраслей Севера</t>
  </si>
  <si>
    <t>Поддержка северного оленеводства</t>
  </si>
  <si>
    <t>Создание условий труда для оленеводческих бригад</t>
  </si>
  <si>
    <t>Стимулирование увеличения поголовья оленей</t>
  </si>
  <si>
    <t>Материально-техническое обеспечение оленеводства</t>
  </si>
  <si>
    <t>Возмещение затрат на проведение обязательной 2-х разовой корализации оленей</t>
  </si>
  <si>
    <t>Поддержка производства продукции отрасли оленеводства, товары народного промысла</t>
  </si>
  <si>
    <t>Финансовое обеспечение (возмещение) затрат по производству продукции отрасли оленеводства, товаров народного промысла</t>
  </si>
  <si>
    <t>Стимулирование отрасли звероводства</t>
  </si>
  <si>
    <t>Финансовое обеспечение (возмещение) затрат по содержанию звероводческих хозяйств</t>
  </si>
  <si>
    <t>Регулирование численности волков</t>
  </si>
  <si>
    <t>Финансовое обеспечение (возмещение) затрат на регулирование численности волков</t>
  </si>
  <si>
    <t>Устойчивое развитие сельских территорий</t>
  </si>
  <si>
    <t>Обеспечение жильем граждан и молодых семей, проживающих в сельской местности</t>
  </si>
  <si>
    <t>Предоставление социальных выплат на строительство (приобретение) жилья, а также субсидируемых кредитов сельхозтоваропроизводителям на жилищное строительство;</t>
  </si>
  <si>
    <t>Комплексное обустройство населенных пунктов</t>
  </si>
  <si>
    <t>Грантовая поддержка местных инициатив</t>
  </si>
  <si>
    <t>Создание общих условий функционирования сельского хозяйства</t>
  </si>
  <si>
    <t>Поддержка сельхозтоваропроизводителей в части обеспечения заемными средствами</t>
  </si>
  <si>
    <t>Возмещение части затрат по уплате процентов по краткосрочным кредитам и займам</t>
  </si>
  <si>
    <t>Возмещение части затрат по уплате процентов по инвестиционным кредитам и займам</t>
  </si>
  <si>
    <t>Финансовое оздоровление скотоводческих хозяйств</t>
  </si>
  <si>
    <t>Развитие менеджмента в сельском хозяйстве</t>
  </si>
  <si>
    <t>Обеспечение сельскохозяйственных организаций менеджерами</t>
  </si>
  <si>
    <t>Организация повышения квалификации специалистов АПК улуса на курсах и в высших учебных заведениях</t>
  </si>
  <si>
    <t>Финансовое обеспечение (возмещение) затрат на обучение специалистов АПК улуса на курсах повышения квалификации и в высших учебных заведениях</t>
  </si>
  <si>
    <t>Развитие кооперации и малых форм хозяйствования на селе</t>
  </si>
  <si>
    <t>Поддержка фермерства</t>
  </si>
  <si>
    <t>Поддержка начинающих фермеров</t>
  </si>
  <si>
    <t>Развитие семейных животноводчеких ферм на базе КФХ</t>
  </si>
  <si>
    <t>Содержание МКУ "УСХ МР "Горный улус"</t>
  </si>
  <si>
    <t>Содержание муниципального служащего</t>
  </si>
  <si>
    <t>Фонд оплаты труда начальника с отчислениями</t>
  </si>
  <si>
    <t>Содержание муниципального учреждения</t>
  </si>
  <si>
    <t>Фонд оплаты труда специалистов с отчислениями</t>
  </si>
  <si>
    <t>Муниципальные мероприятия</t>
  </si>
  <si>
    <t>Грант Главы лучшему сельхозтоваропроизводителю</t>
  </si>
  <si>
    <t>Итоги года сельского хозяйства в МР "Горный улус"</t>
  </si>
  <si>
    <t>Грант Главы лучшему агроселу</t>
  </si>
  <si>
    <t>улусное мероприятие "День коневода"</t>
  </si>
  <si>
    <t>Улусная ярмарка-выставка "Урожай"</t>
  </si>
  <si>
    <t>Улусная ярмарка "Идэьэ"</t>
  </si>
  <si>
    <t>День сельского хозяйства</t>
  </si>
  <si>
    <t>Улусное меропритяие "Конные скачки"</t>
  </si>
  <si>
    <t>Улусный конкурс косарей "Куулэй"</t>
  </si>
  <si>
    <t>Улусный конкурс "кырдал кыы4а"</t>
  </si>
  <si>
    <t>Торжественное закрытие года сельского хозяйства в МР "Горный улус"</t>
  </si>
  <si>
    <t>Республиканские мероприятия</t>
  </si>
  <si>
    <t>Финансовое обеспечение (возмещение) затрат на проведение мероприятий республиканского масштаба</t>
  </si>
  <si>
    <t>Содержание ведущего специалиста</t>
  </si>
  <si>
    <t>Фонд оплаты труда ведущего специалиста с отчислениями</t>
  </si>
  <si>
    <t>Транспортные расходы</t>
  </si>
  <si>
    <t>Софинансирование на приобретение а/м</t>
  </si>
  <si>
    <t>Приобретение материальных запасов (ГСМ, запчасти)</t>
  </si>
  <si>
    <t>Прочие затраты</t>
  </si>
  <si>
    <t>Прочие услуги</t>
  </si>
  <si>
    <t>Управление муниципальной собственностью МР "Горный улус" на 2018-2022 г.г.</t>
  </si>
  <si>
    <t>Управление программой</t>
  </si>
  <si>
    <t>Управление муниципальным имуществом</t>
  </si>
  <si>
    <t>Формирование, учет и  мониторингмуниципальной собственности</t>
  </si>
  <si>
    <t>Формирование муниципальной собственности на объекты капитального строительства (техническая инвентаризация)</t>
  </si>
  <si>
    <t>Учет муниципального имущества, в том числе проведение оценочных работ</t>
  </si>
  <si>
    <t>Страхование объектов, находящихся в казне</t>
  </si>
  <si>
    <t>Обеспечение прозрачности и публичности деятельности</t>
  </si>
  <si>
    <t xml:space="preserve">Совершенствование управления мун. имуществом МР </t>
  </si>
  <si>
    <t>Управление земельными ресурсами</t>
  </si>
  <si>
    <t>Формирование муниципальной собственности на землю и проведение кадастровых работ</t>
  </si>
  <si>
    <t>Формирование муниципальной собственности на землю (кадастровые работы)</t>
  </si>
  <si>
    <t>Учет земельных участков, находящихся в собственности МР</t>
  </si>
  <si>
    <t>Проведение кадастровых работ, в отношении земельных участков, предоставленных малоимущим гражданам, имеющим трех и более детей</t>
  </si>
  <si>
    <t>Обеспечение рационального использования территорий поселений и картографическими материалами территорий населенных пунктов</t>
  </si>
  <si>
    <t>Подготовка проекта межевания территорий</t>
  </si>
  <si>
    <t>Проведение комплексных кадастровых работ</t>
  </si>
  <si>
    <t>Создание картографической основы для совершенствования учета и контроля земельных ресурсов</t>
  </si>
  <si>
    <t>Повышение поступления средств от налога на землю и арендной платы за использование земельных участков в консолидированный бюджет</t>
  </si>
  <si>
    <t>Организация учета использования земель</t>
  </si>
  <si>
    <t>Совершенствование дошкольного образования</t>
  </si>
  <si>
    <t xml:space="preserve"> Предоставление муниципальных услуг муниципальными образовательными учреждениями</t>
  </si>
  <si>
    <t>Выполнение муниципального задания дошкольными образовательными учреждениями</t>
  </si>
  <si>
    <t>Выплата компенсации части родительской платы за содеожание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</si>
  <si>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Социальная поддержка педагогических работников образовательных учреждений</t>
  </si>
  <si>
    <t>Возмещение расходов связанных с проездом в отпуск</t>
  </si>
  <si>
    <t>Возмещение расходов на оплату жилых помещений, отопления и освещения педагогическим работникам проживающим и работающим в сельских населенных пунктах</t>
  </si>
  <si>
    <t>Развитие системы непрерывного образования, подготовки и переподготовки кадров</t>
  </si>
  <si>
    <t>Модернизация дошкольного образования</t>
  </si>
  <si>
    <t>Улучшение материально-технической базы, внедрение эффективных механизмов ресурсного обеспечения</t>
  </si>
  <si>
    <t>Проект "Партнерство"</t>
  </si>
  <si>
    <t>Субсидии по итогам года, юбилейных мероприятий, грантов</t>
  </si>
  <si>
    <t>Совершенствование общего образования</t>
  </si>
  <si>
    <t>Предоставление муниципальных услуг муниципальными образовательными учреждениями</t>
  </si>
  <si>
    <t>Выполнение муниципального задания общеобразовательными учреждениями</t>
  </si>
  <si>
    <t>ФГОС, ПНПО, ЕГЭ</t>
  </si>
  <si>
    <t>Предоставлене молодым учителям адресной помощи</t>
  </si>
  <si>
    <t>Модернизация общего образования</t>
  </si>
  <si>
    <t>Создание в общеобразовательных организациях, расположенных в сельской местности, условий для занятий физической культурой и спортом</t>
  </si>
  <si>
    <t>Развитие системы поддержки талантливых и инициативных детей</t>
  </si>
  <si>
    <t>Реализация общеобразовательных и дополнительных программ (Трудовое воспитание, проекты)</t>
  </si>
  <si>
    <t>Поддержка талантливых и инициативных детей (организация, участие в конкурсах и др. мероприятиях)</t>
  </si>
  <si>
    <t>Совершенствование дополнительного образования</t>
  </si>
  <si>
    <t>Выполнение муниципального задания  учреждениями дополнительного образования детей</t>
  </si>
  <si>
    <t>Модернизация дополнительного образования детей</t>
  </si>
  <si>
    <t>Реализация общеобразовательных и дополнительных программ (Проекты)</t>
  </si>
  <si>
    <t>Реализация программы персонифицированного финансирования дополнительного образования детей</t>
  </si>
  <si>
    <t>Совершенствование ресурсного обеспечения системы образования</t>
  </si>
  <si>
    <t>Совершенствование педагогического образования  (МСОКО, Информатизация)</t>
  </si>
  <si>
    <t>Материально-техническое обеспечение образовательных учреждений для обеспечения санитарно-эпидемиологической безопасности</t>
  </si>
  <si>
    <t>Материально-техническое обеспечение образовательных учреждений для обеспечения санитарно-эпидемиологической безопасности  ДДУ</t>
  </si>
  <si>
    <t>Материально-техническое обеспечение образовательных учреждений для обеспечения санитарно-эпидемиологической безопасности  школы</t>
  </si>
  <si>
    <t>Материально-техническое обеспечение образовательных учреждений для обеспечения санитарно-эпидемиологической безопасности  внешк</t>
  </si>
  <si>
    <t xml:space="preserve">Материально-техническое обеспечение образовательных учреждений для осуществления пожарной безопасности </t>
  </si>
  <si>
    <t>Материально-техническое обеспечение образовательных учреждений для обеспечения пожарной безопасности  ДДУ</t>
  </si>
  <si>
    <t>Материально-техническое обеспечение образовательных учреждений для обеспечения пожарной безопасности  школы</t>
  </si>
  <si>
    <t xml:space="preserve">Материально-техническое обеспечение образовательных учреждений для осуществления антитеррористической безопасности </t>
  </si>
  <si>
    <t>Материально-техническое обеспечение образовательных учреждений для обеспечения антитеррористической безопасности  ДДУ</t>
  </si>
  <si>
    <t>Материально-техническое обеспечение образовательных учреждений для обеспечения антитеррористической безопасности  школы</t>
  </si>
  <si>
    <t>Материально-техническое обеспечение образовательных учреждений для осуществления безопасности по охране труда</t>
  </si>
  <si>
    <t>Материально-техническое обеспечение образовательных учреждений для обеспечения безопасности по охране труда ДДУ</t>
  </si>
  <si>
    <t>Материально-техническое обеспечение образовательных учреждений для обеспечения безопасности по охране труда школы</t>
  </si>
  <si>
    <t>Материально-техническое обеспечение образовательных учреждений для обеспечения безопасности по охране труда внешк</t>
  </si>
  <si>
    <t>Материально-техническое обеспечение образовательных учреждений дляобеспечения безопасности перевозок детей</t>
  </si>
  <si>
    <t>Строительство и капитальный ремонт образовательных учреждений</t>
  </si>
  <si>
    <t>Капитальный ремонт  образовательных учреждений</t>
  </si>
  <si>
    <t>Разработка, госэкспертиза ПСД, инженерно-геологические изыскания</t>
  </si>
  <si>
    <t>Укрепление материально-технической базы, внедрение эффективных механизмов ресурсного обеспечения</t>
  </si>
  <si>
    <t>Обеспечение прав и законных интересов детей-сирот и детей, оставшихся без попечения родителей</t>
  </si>
  <si>
    <t>Обеспечение доступности полноценного (качественного) отдыха и оздоровления детей</t>
  </si>
  <si>
    <t>Совершенствование деятельности по организации и обеспечению полноценного (качественного) отдыха и оздоровления детей</t>
  </si>
  <si>
    <t xml:space="preserve"> Расширение сети стационарных лагерей и их материально-технической базы</t>
  </si>
  <si>
    <t>участие в семинарах</t>
  </si>
  <si>
    <t>обеспечение открытости и доступности информации о деятельности органов местного самоуправления</t>
  </si>
  <si>
    <t>Создание условий для развития информационной среды и технологий</t>
  </si>
  <si>
    <t>Приложение 1</t>
  </si>
  <si>
    <t>Наименование программы/подпрограммы/индикатора</t>
  </si>
  <si>
    <t>Единица измерения</t>
  </si>
  <si>
    <t>План</t>
  </si>
  <si>
    <t>Факт</t>
  </si>
  <si>
    <t>%</t>
  </si>
  <si>
    <t>Средний показатель МП</t>
  </si>
  <si>
    <t>Цель-обеспечение населения МР «Горный улус» качественным и доступным жильем</t>
  </si>
  <si>
    <t xml:space="preserve">Годовой объем ввода жилья, всего </t>
  </si>
  <si>
    <t>кв.м</t>
  </si>
  <si>
    <t>в т.ч. Многоквартирные дома</t>
  </si>
  <si>
    <t>ИЖС</t>
  </si>
  <si>
    <t>Градостроительное  планирование, развитие территорий. Снижение административных барьеров в области строительства</t>
  </si>
  <si>
    <t>Разработка  и утверждение  схемы территориального планирования МР «Горный улус»</t>
  </si>
  <si>
    <t>ед.</t>
  </si>
  <si>
    <t>Количество населенных пунктов, принявших генеральные планы</t>
  </si>
  <si>
    <t>Количество населенных пунктов, принявших правила землепользования</t>
  </si>
  <si>
    <t>Количество населенных пунктов, территория которых  обеспечена проектами планировки</t>
  </si>
  <si>
    <t>Количество населенных пунктов, территория которых  обеспечена нормативами градостроительного проектирования</t>
  </si>
  <si>
    <t>Общий объем освобожденного жилищного фонда</t>
  </si>
  <si>
    <t>Удельный вес ветхого и аварийного жилищного фонда</t>
  </si>
  <si>
    <t>Количество семей</t>
  </si>
  <si>
    <t>семей</t>
  </si>
  <si>
    <t>Ввод жилья</t>
  </si>
  <si>
    <t>Дополнительный ввод жилья</t>
  </si>
  <si>
    <t>Молодые семьи, улучшившие жилищные условия с помощью социальных выплат</t>
  </si>
  <si>
    <t>Строительство жилищного фонда социального использования</t>
  </si>
  <si>
    <t>кв.м.</t>
  </si>
  <si>
    <t>Повышение доступности рынка многоквартирных домов</t>
  </si>
  <si>
    <t>Количество молодых учителей</t>
  </si>
  <si>
    <t>чел.</t>
  </si>
  <si>
    <t>Цель-обеспечение доступности населенных пунктов и рынков сбыта производимой продукции, улучшение транспортно-эксплуатационных качеств автомобильных дорог общего пользования</t>
  </si>
  <si>
    <t>Общая протяженность автомобильных дорог общего пользования местного значения</t>
  </si>
  <si>
    <t>км.</t>
  </si>
  <si>
    <t>Протяженность автомобильных дорог общего пользования местного значения, не отвечающих нормативным требованиям</t>
  </si>
  <si>
    <t>Протяженность отремонтированных межпоселковых автодорог муниципального значения</t>
  </si>
  <si>
    <t>Протяженность построенных автодорог муниципального значвения</t>
  </si>
  <si>
    <t>Количество отремонтированных инженерных сооружений муниципальных автомобильных дорог;</t>
  </si>
  <si>
    <t>шт.</t>
  </si>
  <si>
    <t>Количество организаций в которых проведены энергетические обследования</t>
  </si>
  <si>
    <t>Количество организаций в которых проведены мероприятия по энергосбережнию</t>
  </si>
  <si>
    <t>Цель- достижение устойчивого развития агропромышленного комплекса</t>
  </si>
  <si>
    <t>Развитие  животноводства</t>
  </si>
  <si>
    <t>Поголовье сельскохозяйственных животных</t>
  </si>
  <si>
    <t>Крупный рогатый скот</t>
  </si>
  <si>
    <t>гол.</t>
  </si>
  <si>
    <t>в том числе коровы</t>
  </si>
  <si>
    <t>Лошади</t>
  </si>
  <si>
    <t>в том числе кобылы</t>
  </si>
  <si>
    <t>-</t>
  </si>
  <si>
    <t>Свиньи</t>
  </si>
  <si>
    <t>в том числе маток</t>
  </si>
  <si>
    <t>Птицы</t>
  </si>
  <si>
    <t>Олени</t>
  </si>
  <si>
    <t>Искусственное осемение</t>
  </si>
  <si>
    <t>Производство продукции животноводства</t>
  </si>
  <si>
    <t>Производство мяса в живом весе</t>
  </si>
  <si>
    <t>тонн</t>
  </si>
  <si>
    <t>Сдача мяса</t>
  </si>
  <si>
    <t>Валовый надой молока</t>
  </si>
  <si>
    <t>Закуп молока</t>
  </si>
  <si>
    <t xml:space="preserve">Средний удой с 1 коровы </t>
  </si>
  <si>
    <t>кг</t>
  </si>
  <si>
    <t>Производство яиц</t>
  </si>
  <si>
    <t>тыс. штук</t>
  </si>
  <si>
    <t>Увеличение урожайности сельскохозяйственных культур</t>
  </si>
  <si>
    <t>Посевная площадь сельхозкультур</t>
  </si>
  <si>
    <t>Картофель</t>
  </si>
  <si>
    <t>га</t>
  </si>
  <si>
    <t>Овощи открытого грунта</t>
  </si>
  <si>
    <t>Овощи закрытого грунта</t>
  </si>
  <si>
    <t>Валовый сбор сельхозкультур</t>
  </si>
  <si>
    <t>цн</t>
  </si>
  <si>
    <t>Урожай сельхозкультур</t>
  </si>
  <si>
    <t>цн/га</t>
  </si>
  <si>
    <t>Грубые корма</t>
  </si>
  <si>
    <t>Сено</t>
  </si>
  <si>
    <t>т</t>
  </si>
  <si>
    <t>Сенаж</t>
  </si>
  <si>
    <t>Завоз семян и удобрений</t>
  </si>
  <si>
    <t>Многолетние травы</t>
  </si>
  <si>
    <t>Площадь посадки многолетних трав</t>
  </si>
  <si>
    <t>Овес</t>
  </si>
  <si>
    <t>Площадь посадки овса</t>
  </si>
  <si>
    <t>Минеральные удобрения</t>
  </si>
  <si>
    <t xml:space="preserve">Площадь внесения минеральных удобрений </t>
  </si>
  <si>
    <t>Культуртехнические работы и мелиорация</t>
  </si>
  <si>
    <t>Почвообработка</t>
  </si>
  <si>
    <t>Сохранение отрасли звероводства</t>
  </si>
  <si>
    <t>Поголовье серебристо-черных лисиц во всех формах хозяйствования, на конец года</t>
  </si>
  <si>
    <t>Производство хлеба и хлебобулочных изделий</t>
  </si>
  <si>
    <t>Молочная промышленность</t>
  </si>
  <si>
    <t>Производство цельномолочной продукции (в пересчете на молоко)</t>
  </si>
  <si>
    <t>Увеличение объема производства масла сливочного к 2022 году до 80 тонн</t>
  </si>
  <si>
    <t>Производство масла сливочного</t>
  </si>
  <si>
    <t>Увеличение объема производства мясных полуфабрикатов к 2022 году до 79 тонн</t>
  </si>
  <si>
    <t>Полуфабрикаты мясные (мясосодержащие) охлажденные, подмороженные и замороженные</t>
  </si>
  <si>
    <t>Обеспечение жильем граждан, проживающих в сельской местности, в том числе молодых семей и молодых специалистов</t>
  </si>
  <si>
    <t xml:space="preserve">Цель программы - Повышение эффективности управления муниципальным имуществом и земельными ресурсами </t>
  </si>
  <si>
    <t>Подпрограмма №1 Управление имуществом</t>
  </si>
  <si>
    <t>Объем доходов от управления муниципальным имуществом</t>
  </si>
  <si>
    <t>тыс. руб.</t>
  </si>
  <si>
    <t>Увеличение количества объектов капитального строительства, поставленных на государственный кадастровый учет для государственной регистрации права</t>
  </si>
  <si>
    <t>Увеличение количества объектов имущества казны улуса, которые имеют стоимость</t>
  </si>
  <si>
    <t>Объем доходов от сдачи в арренду имущества, за исключением ЗУ</t>
  </si>
  <si>
    <t>тыс.руб.</t>
  </si>
  <si>
    <t>Увеличение количества застрахованных объектов казны</t>
  </si>
  <si>
    <t>Подпрограмма №2 Управление земельными ресурсами</t>
  </si>
  <si>
    <t>Увеличение площади ЗУ, находящихся в собственности МО, физ. и юр. Лиц</t>
  </si>
  <si>
    <t>Увеличение количества ЗУ, поставленных на кадастровый учет для государственной регистрации права собственности МР, МО</t>
  </si>
  <si>
    <t>Увеличение количества ЗУ, зарегистрированных в собственность МР</t>
  </si>
  <si>
    <t>Объем доходов от управления муниципальным имуществом (земля)</t>
  </si>
  <si>
    <t>В т.ч. объем доходов от аренды неразграниченных ЗУ</t>
  </si>
  <si>
    <t>Увеличение количества населенных пунктов, на территории которых проведены работы по созданию и обновлению картографических материалов</t>
  </si>
  <si>
    <t>Доля населенных пунктов, обеспеченных картографическими материалами</t>
  </si>
  <si>
    <t>Увеличение количества кадастровых кварталов, на которые проведены комплексные кадастровые работы</t>
  </si>
  <si>
    <t>Увелечение поступления налога на землю</t>
  </si>
  <si>
    <t>Увелечение поступления арендной платы за земельные участки</t>
  </si>
  <si>
    <t>Цель - создание и обеспечение благоприятных условий для развития и повышения конкурентноспособности малого и среднего предпринимательства на территории МР "Горный улус"</t>
  </si>
  <si>
    <t>Количество субъектов малого и среднего предпринимательства</t>
  </si>
  <si>
    <t>Оборот продукции субъектов малого и среднего предпринимательства</t>
  </si>
  <si>
    <t>млн. руб</t>
  </si>
  <si>
    <t>Объем отгруженных товаров собственного производства, выполнения работ и услуг</t>
  </si>
  <si>
    <t>Объем налоговых поступлений по специальным режимам налогообложения</t>
  </si>
  <si>
    <t>Количество субъектов малого и среднего предпринимательства получивших финансовую поддержку</t>
  </si>
  <si>
    <t>Количество субъектов малого и среднего предпринимательства получивших имущественную поддержку</t>
  </si>
  <si>
    <t>Количество субъектов малого и среднего предпринимательства получивших информационно-консультационную поддержку</t>
  </si>
  <si>
    <t xml:space="preserve">ед. </t>
  </si>
  <si>
    <t>Доля занятых в малом бизнесе от общего числа занятых в экономике</t>
  </si>
  <si>
    <t>Доля молодых предпринимателей получивших муниципальную, государственную поддержку, от общего числа получателей поддержки</t>
  </si>
  <si>
    <t>Количество получателей муниципальной поддержки в сфере туризма</t>
  </si>
  <si>
    <t>Объем оказанных туристских услуг</t>
  </si>
  <si>
    <t>Количество размещенных человек в коллективных средствах размещения</t>
  </si>
  <si>
    <t>чел</t>
  </si>
  <si>
    <t>Цель - совершенствование системы муниципального управления на основе использования информационно-коммуникационных технологий, обеспечение для населения равного доступа к информационным ресурсам на уровне федеральных стандартов равенства.</t>
  </si>
  <si>
    <t>Доля органов местного самоуправления муниципального района «Горный улус» РС(Я) и подведомственных организаций, обеспечивающих размещение информации о своей деятельности на Интернет-сайтах, в соответствии со всеми требованиями федеральных и региональных нормативных правовых актов</t>
  </si>
  <si>
    <t>в процентном отношении</t>
  </si>
  <si>
    <t xml:space="preserve">Количество услуг, оказываемых органами местного самоуправления в муниципальном районе «Горный улус» РС(Я) </t>
  </si>
  <si>
    <t>в единицах</t>
  </si>
  <si>
    <t>Доля пользователей в подразделениях Администрации улуса включенных в систему  электронного документооборота</t>
  </si>
  <si>
    <t>Количество размещенных программ в сети телевидения</t>
  </si>
  <si>
    <t>материалов</t>
  </si>
  <si>
    <t xml:space="preserve">Количество размещенных программ  на радио </t>
  </si>
  <si>
    <t>в выпусках</t>
  </si>
  <si>
    <t>Количество подписков на газету «Улэ кууьэ»</t>
  </si>
  <si>
    <t>в экземплярах</t>
  </si>
  <si>
    <t>Количество опубликованных материалов, пресс-релизов шт.</t>
  </si>
  <si>
    <t>Количество проведенных конкурсов журналисткого мастерства</t>
  </si>
  <si>
    <t>Цель - создание условий, способствующих эффективному функционированию органов местного самоуправления МР "Горный улус"</t>
  </si>
  <si>
    <t>Доля МО, принявших участие в реализации программы развития муниципальной службы</t>
  </si>
  <si>
    <t xml:space="preserve">Удельный вес муниципальных служащих с образованием «Государственное и муниципальное управление»      </t>
  </si>
  <si>
    <t>Количество муниципальных служащих, прошедших курсы повышения квалификации</t>
  </si>
  <si>
    <t>Доля должностей муниципальной службы, на который сформирован кадровый резерв</t>
  </si>
  <si>
    <t xml:space="preserve">Процент </t>
  </si>
  <si>
    <t>Доля муниципальных служащих, включенных в кадровый резерв</t>
  </si>
  <si>
    <t>Доля должностей муниципальной службы, на который сформирован резерв управленческих кадров</t>
  </si>
  <si>
    <t>Доля муниципальных служащих, включенных в резерв управленческих кадров</t>
  </si>
  <si>
    <t>Цель - улучшение условий охраны труда в целях снижения производственного травматизма и профессиональной заболеваемости работников организаций</t>
  </si>
  <si>
    <t>Удельный вес рабочих мест, на которых проведена аттестация рабочих мест по условиям труда (% от общего количества рабочих мест в Горном улусе)</t>
  </si>
  <si>
    <t>Удельный вес , прошедших обучение по охране труда, работников и работодателей от общего числа работников</t>
  </si>
  <si>
    <t>Проведение мероприятий по обучению для специалистов малого бизнеса</t>
  </si>
  <si>
    <t>Количество изданных (тиражированных) учебно-методических материалов</t>
  </si>
  <si>
    <t>Количество проведенных семинаров, круглых столов, совещаний</t>
  </si>
  <si>
    <t>Проведение медицинских осмотров работников</t>
  </si>
  <si>
    <t>Количество проверок организаций в Горном улусе</t>
  </si>
  <si>
    <t>Цель - Повышение качества жизни людей старшего возраста</t>
  </si>
  <si>
    <t>Охват ветеранов войны и тыла на улусных и республиканских мероприятиях</t>
  </si>
  <si>
    <t>Доля ветеранов получивших поддержку в течении реализации межмуниципальной программы</t>
  </si>
  <si>
    <t>Цель - обеспечение наиболее полного и эффективного использования возможностей социально ориентированных НКО в решении задач социального характера посредством наращивания потенциала НКО и обеспечение максимально эффективного его использования</t>
  </si>
  <si>
    <t>Доля муниципальных образований, в которых реализуются программы поддержки социально ориентированных  некоммерческих организаций.</t>
  </si>
  <si>
    <t>Доля юридически зарегистрированных СО НКО на территории МР из общего числа НКО</t>
  </si>
  <si>
    <t>Доля юридически зарегистрированных ТОС на территории МР из общего числа "туелбэ"</t>
  </si>
  <si>
    <t xml:space="preserve">Доля СО НКО и ТОС, участвующих в конкурсах социально значимых проектов, из общего числа участников конкурсов    </t>
  </si>
  <si>
    <t>Доля СО НКО и ТОС, получивших Грантовые поддержки</t>
  </si>
  <si>
    <t>Доля СО НКО, предоставляющих населению социальные услуги</t>
  </si>
  <si>
    <t>Доля СО НКО и ТОС, получающих методическую, информационную и консультационную поддержку из общего числа зарегистрированных СО НКО и ТОС.</t>
  </si>
  <si>
    <t>Доля реализованных проектов СО НКО и ТОС, которым оказана финансовая поддержка за счет средств субсидии, из общего количества проектов, которым оказана финансовая поддержка.</t>
  </si>
  <si>
    <t>Цель - обеспечение безбаръерной среды жизнедеятельности инвалидов, снижение уровня инвалидности, усиление социальной поддержки инвалидов, повышение эффективности реабилитации инвалидов в общество</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</si>
  <si>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t>
  </si>
  <si>
    <t>Доля доступных для инвалидов и других маломобильных групп населения приоритетных объектов социальной инфраструктуры в общем кол-ве приоритетных объектов</t>
  </si>
  <si>
    <t>Доля лиц с ограниченными возможностями здоровья и инвалидов принявших участие в соревнованиях по адаптивным видам спорта</t>
  </si>
  <si>
    <t>Цель - обеспечение необходимых условий для реализации семьей ее функций и повышения качества жизни семьи, укрепление и развите социального института семьи, защита ее интересов и прав, выявление и решение специфических проблем семьи, затрудняющих ее жизнедеятельность</t>
  </si>
  <si>
    <t>Улучшение демографической ситуации в улусе</t>
  </si>
  <si>
    <t>Коэффициент рождаемости по отношению коэффициента рождаемости в целом по Якутии</t>
  </si>
  <si>
    <t>промилле</t>
  </si>
  <si>
    <t>Укрепление института семьи, возрождение и сохранение духовно-нравственных традиций семейных отношений</t>
  </si>
  <si>
    <t>Коэффициент брачности</t>
  </si>
  <si>
    <t>Коэффициент разводимости</t>
  </si>
  <si>
    <t>Количество мероприятий, направленных на развитие духовно-нравственных традиций семейных отношений</t>
  </si>
  <si>
    <t>Профилактика  семейного неблагополучия и социального сиротства</t>
  </si>
  <si>
    <t>Доля семей, находящихся в социально опасном положении, поставленных на учете социального учреждения, из общего числа семей улуса</t>
  </si>
  <si>
    <t>Доля детей, находящихся в трудной жизненной ситуации, состоящих на учете социального учреждения, из общего числа детей улуса</t>
  </si>
  <si>
    <t>Доля человек, прошедших лечение от алкоголизма, из числа состоящих на учете в учреждениях социального обслуживания семьи и детей</t>
  </si>
  <si>
    <t>Поддержка и создание  условий для пропаганды семейной политики и ЗОЖ</t>
  </si>
  <si>
    <t>Доля численности населения, охваченного территориями опорных центров ЗОЖ, из общего числа населения</t>
  </si>
  <si>
    <t>Повышение качества жизни малоимущих семей</t>
  </si>
  <si>
    <t>Доля малоимущих семей, состоящих в реестре особо нуждающихся семей, из общего числа семей</t>
  </si>
  <si>
    <t>Цель-совершенствование комплексного подхода к решению проблем профилактики правонарушений,выявление причин и условий, способствующих совершению несовершеннолетними антиобщественных действий</t>
  </si>
  <si>
    <t>Количество несовершеннолетних, состоящих на учете в КДН и ЗП</t>
  </si>
  <si>
    <t>человек</t>
  </si>
  <si>
    <t>Число семей находящихся в социально – опасном положении, состоящих на учете в КДН и ЗП;</t>
  </si>
  <si>
    <t>Число несовершеннолетних, привлеченных к административной ответственности за появление в состоянии алкогольного опьянения, распитие спиртных напитков в общественных местах;</t>
  </si>
  <si>
    <t>Количество преступлений, совершенных несовершеннолетними</t>
  </si>
  <si>
    <t>единиц</t>
  </si>
  <si>
    <t>Число несовершеннолетних в возрасте от 14 до 18 лет, получивших услугу временного трудоустройства</t>
  </si>
  <si>
    <t>Охват несовершеннолетних, состоящих на учете, дополнительным образованием в учреждениях культуры, спорта и дополнительного образования</t>
  </si>
  <si>
    <t>Количество общественных формирований направленных на профилактику правонарушений (ЮДП, ОКДН и другие общественные формирования )</t>
  </si>
  <si>
    <t>Муниципальная программа"Обеспечение правопорядка в сфере миграции на территории Горного района на 2012-2016 годы"</t>
  </si>
  <si>
    <t>Цель - повышение уровня предоставления государственных услуг, предупреждение правонарушений в сфере миграции, стабилизация миграционной обстановки в районе.</t>
  </si>
  <si>
    <t>Количество выданных паспортов РФ</t>
  </si>
  <si>
    <t>Количество проведенных проверок соблюдения миграционного законодательства</t>
  </si>
  <si>
    <t>Количество наложенных административных штрафов</t>
  </si>
  <si>
    <t>Цель - создание условий для успешной социализации и эффективной самореализации молодежи, развития потенциала молодежи в интересах развития улуса</t>
  </si>
  <si>
    <t>Численность молодежи охваченной сезонной занятостью</t>
  </si>
  <si>
    <t>Количество проведенных молодежных фестивалей мероприятий, конкурсов, смотров, бесед, спартакиад, ысыахов</t>
  </si>
  <si>
    <t>Количество мероприятий по гражданско- патриотическому воспитанию молодежи</t>
  </si>
  <si>
    <t>Количество мероприятий по формирование ЗОЖ среди молодежи</t>
  </si>
  <si>
    <t>Количество поощренной молодежи за достижения в выбранной деятельности</t>
  </si>
  <si>
    <t>Количество мероприятий по продвижению игр Манчаары в Горном улусе</t>
  </si>
  <si>
    <t>Цель-устойчивое и динамичное развитие физической культуры и спорта в Горном улусе</t>
  </si>
  <si>
    <t>чел./час</t>
  </si>
  <si>
    <t>Цель  - комплексное развитие и реализация культурного потенциала Горного улуса, сохранение материального и нематериального культурного наследия жителей улуса</t>
  </si>
  <si>
    <t>Развитие народного творчества и культурно- досуговой деятельности Горного улуса</t>
  </si>
  <si>
    <t>Удовлетворенность жителей качеством предоставления муниципальных услуг КДУ</t>
  </si>
  <si>
    <t>Численность участников культурно-досуговых формирований и культурно-массовых мероприятий на платной основе</t>
  </si>
  <si>
    <t>тыс. чел.</t>
  </si>
  <si>
    <t>Доля детей участников культурно-досуговых формирований и культурно-массовых мероприятий на платной основе из общей численности участников</t>
  </si>
  <si>
    <t>Количество клубных формирований</t>
  </si>
  <si>
    <t>Участие фольклорных коллективов, мастеров – ремесленников в фестивалях, конкурсах, выставках российского, международного уровней</t>
  </si>
  <si>
    <t>ед. в год</t>
  </si>
  <si>
    <t>Развитие библиотечного дела</t>
  </si>
  <si>
    <t>Удовлетворенность пользователей услугами библиотеки</t>
  </si>
  <si>
    <t>Охват населения библиотечным обслуживанием</t>
  </si>
  <si>
    <t>Количество библиографических записей в сводном электронном каталоге библиотек Горного улуса, в том числе включенные в Сводный каталог библиотек России</t>
  </si>
  <si>
    <t>тыс.ед.</t>
  </si>
  <si>
    <t>Обновляемость книжного фонда  к общему фонду</t>
  </si>
  <si>
    <t>Книгообеспеченность на 1 жителя</t>
  </si>
  <si>
    <t>Количество оцифрованных документов</t>
  </si>
  <si>
    <t>стр.</t>
  </si>
  <si>
    <t>Доля модельных библиотек из общего числа библиотек ЦБС</t>
  </si>
  <si>
    <t>Развитие музейного дела</t>
  </si>
  <si>
    <t>Удовлетворенность жителей услугами музеев</t>
  </si>
  <si>
    <t>Доля предоставленных(во всех форматах) зрителю музейных предметов в общем количестве музейных предметов основного фонда</t>
  </si>
  <si>
    <t>Посещаемость музейных учреждений</t>
  </si>
  <si>
    <t>Посещаемость музейных учреждений (на платной основе)</t>
  </si>
  <si>
    <t>Выставочные проекты, осуществляемые на территории Горного улуса</t>
  </si>
  <si>
    <t>Проведение научных исследований, экспедиций и проектов</t>
  </si>
  <si>
    <t>Цель - обеспечение доступности качественного образования, соответствующего требованиям социально-экономического развития Горного улуса</t>
  </si>
  <si>
    <t>Дошкольное образование</t>
  </si>
  <si>
    <t>Доля детей в возрасте от 12 месяцев до 7 лет,  охваченных  различными формами дошкольного образования</t>
  </si>
  <si>
    <t>Охват детей от 5 до 7 лет в дошкольных учреждениях</t>
  </si>
  <si>
    <t>Охват дошкольными образовательными учреждениями детей в возрасте от 3 до 7 лет</t>
  </si>
  <si>
    <t>Количество негосударственных ДОУ</t>
  </si>
  <si>
    <t>Общее образование</t>
  </si>
  <si>
    <t>Для выпускников общеобразовательных учреждений, получивших аттестат, от общего количества выпускников общеобразовательных учреждений</t>
  </si>
  <si>
    <t>Доля выпускников муниципальных общеобразовательных учреждений, сдавших единый государственный экзамен по русскому языку</t>
  </si>
  <si>
    <t>Доля выпускников муниципальных общеобразовательных учреждений, сдавших единый государственный экзамен по математике</t>
  </si>
  <si>
    <t>Доля выпускников общеобразова-тельных учреждений, поступивших в учреждения профессионального образования и ВУЗ</t>
  </si>
  <si>
    <t>Удельный вес детей-инвалидов, получающих образование на дому с использованием дистанционных образовательных технологий, от общего числа детей-инвалидов, которым это показано</t>
  </si>
  <si>
    <t>Доля детей, которым оказана поддержка в творческом развитии</t>
  </si>
  <si>
    <t>Развитие профильного, дуального, агропрофилированного образования</t>
  </si>
  <si>
    <t>Доля выпускников 9 классов, которым предоставлена возможность выбора профиля обучения, в общей численности выпускников 9 классов, проживающих в сельской местности, на удаленных и труднодоступных территориях</t>
  </si>
  <si>
    <t>Доля охвата учащихся дуальным образованием</t>
  </si>
  <si>
    <t>Доля охвата учащихся агропрофилированным образованием</t>
  </si>
  <si>
    <t>Совершествование кадрового и материально-технического обеспечения системы образования</t>
  </si>
  <si>
    <t>Доля учителей общеобразовательных учреждений, имеющих стаж педагогической работы до 10 лет, в общей численности учителей  общеобразовательных учреждений</t>
  </si>
  <si>
    <t>Доля педагогов, распространивших опыт работы на муниципальном, региональном уровнях</t>
  </si>
  <si>
    <t>Доля детей и подростков в возрасте 6-18 лет, занимающихся в системе дополнительного образования детей, в общей численности детей и подростков в возрасте 6-18 лет</t>
  </si>
  <si>
    <t>Доля детей, находящихся в трудной жизненной ситуации, охваченных бесплатным дополнительным образованием</t>
  </si>
  <si>
    <t xml:space="preserve">Доля детей в возрасте от 5 до 18 лет, получающих дополнительное образование с использованием сертификата дополнительного образования </t>
  </si>
  <si>
    <t>Отдых и оздоровление детей</t>
  </si>
  <si>
    <t>Удельный вес численности детей, охваченных полезной деятельностью, организованным отдыхом и оздоровлением в летнее время</t>
  </si>
  <si>
    <t>Доля детей, находящихся в трудной жизненной ситуации, охваченных организованным  отдыхом и оздоровлением;</t>
  </si>
  <si>
    <t>Число построенных и реконструированных детских стационарных лагерей</t>
  </si>
  <si>
    <t>Программа "Комплексное развитие систем коммунальной инфраструктуры Горного улуса напериод до 2023 года"</t>
  </si>
  <si>
    <t>Цель - качественное и надежное обеспечение коммунальными услугами потребителей</t>
  </si>
  <si>
    <t>Водоотведение</t>
  </si>
  <si>
    <t>Продолжительность (бесперебойность) поставки товаров и услуг</t>
  </si>
  <si>
    <t>час/день</t>
  </si>
  <si>
    <t>Протяженность сетей</t>
  </si>
  <si>
    <t>км</t>
  </si>
  <si>
    <t>Износ оборудования</t>
  </si>
  <si>
    <t>Доля потребителей в жилых домах, обеспеченных доступом к централизованной коммунальной инфраструктуре</t>
  </si>
  <si>
    <t>Индекс нового строительства</t>
  </si>
  <si>
    <t>Удельное водоотведение</t>
  </si>
  <si>
    <t>Водоснабжение</t>
  </si>
  <si>
    <t>Уровень потерь</t>
  </si>
  <si>
    <t>Коэффициент потерь</t>
  </si>
  <si>
    <t>Износ сетей  водоснабжения</t>
  </si>
  <si>
    <t>Удельный вес сетей, нуждающихся в замене</t>
  </si>
  <si>
    <t>Обеспеченность общедомовыми приборами учета</t>
  </si>
  <si>
    <t>Соответствие качества воды установленным требованиям</t>
  </si>
  <si>
    <t>Удельное водопотребление</t>
  </si>
  <si>
    <t>Производительность труда</t>
  </si>
  <si>
    <t>Эффективность использования энергии (энергоемкость производства)</t>
  </si>
  <si>
    <t>Утилизация ТБО (захоронение)</t>
  </si>
  <si>
    <t>Продолжительность оказания услуг</t>
  </si>
  <si>
    <t>Час/день</t>
  </si>
  <si>
    <t>Соответствие качества утилизации ТБО установленным требованиям</t>
  </si>
  <si>
    <t>Коэффициент заполняемости полигона</t>
  </si>
  <si>
    <t>Обеспечение инструментального контроля</t>
  </si>
  <si>
    <t>Объем реализации товаров и услуг</t>
  </si>
  <si>
    <t>Теплоснабжение</t>
  </si>
  <si>
    <t>Аварийность системы</t>
  </si>
  <si>
    <t>ед./км</t>
  </si>
  <si>
    <t>Гкал/км</t>
  </si>
  <si>
    <t>Износ сетей теплоснабжения</t>
  </si>
  <si>
    <t>Протяженность заменяемых сетей теплоснабжения</t>
  </si>
  <si>
    <t>Общая протяженность сетей теплоснабжения</t>
  </si>
  <si>
    <t>Износ котельного оборудования теплоснабжения</t>
  </si>
  <si>
    <t>Уровень загрузки производственных мощностей</t>
  </si>
  <si>
    <t>Обеспеченность приборами учета</t>
  </si>
  <si>
    <t>Доля потребителей в жилых домах, обеспеченных доступом к услуге</t>
  </si>
  <si>
    <t>Доля расходов на оплату услуг в совокупном доходе населения</t>
  </si>
  <si>
    <t>Уровень сбора платежей</t>
  </si>
  <si>
    <t>Эффективность использования топлива угольных котельных</t>
  </si>
  <si>
    <t>кг.у.т./Гкал</t>
  </si>
  <si>
    <t>Эффективность использования топлива нефтяных котельных</t>
  </si>
  <si>
    <t>Эффективность использования топлива газовых котельных</t>
  </si>
  <si>
    <t>Эффективность использования воды</t>
  </si>
  <si>
    <t>Эффективность использования электрической энергии</t>
  </si>
  <si>
    <t>кВт∙ч/Гкал</t>
  </si>
  <si>
    <t>Расход электроэнергии</t>
  </si>
  <si>
    <t>тыс. кВт</t>
  </si>
  <si>
    <t>Выработка</t>
  </si>
  <si>
    <t>Гкал</t>
  </si>
  <si>
    <t>Электроснабжение</t>
  </si>
  <si>
    <t>Уровень потерь % к отпуску в сеть</t>
  </si>
  <si>
    <t>фактический уровень потерях в сетях</t>
  </si>
  <si>
    <t>тыс. кВт∙ч.</t>
  </si>
  <si>
    <t>тыс. кВт∙ч./км</t>
  </si>
  <si>
    <t>Износ системы</t>
  </si>
  <si>
    <t>Обеспеченность приборами учета электроэнергии</t>
  </si>
  <si>
    <t>Индекс нового строительства сетей электроснабжения</t>
  </si>
  <si>
    <t>Индекс нового строительства дизельных электростанций</t>
  </si>
  <si>
    <t xml:space="preserve">Количество ликвидированных несанкционированных мест размещения отходов </t>
  </si>
  <si>
    <t>Установка баннеров</t>
  </si>
  <si>
    <t>Изготовление буклетов</t>
  </si>
  <si>
    <t xml:space="preserve">Количество выходов в СМИ (радио, тв, газета) </t>
  </si>
  <si>
    <t>Количество участников акции "Природа и мы"</t>
  </si>
  <si>
    <t>Плата за негативное воздействие на окружающую среду</t>
  </si>
  <si>
    <t>Взимание штрафов</t>
  </si>
  <si>
    <t>Муниципальная программа «Профилактика правонарушений на территории муниципального района «Горный улус» в период 2018-2022 годы»</t>
  </si>
  <si>
    <t>число зарегистрированных преступлений;</t>
  </si>
  <si>
    <t>число зарегистрированных преступлений на 10 тысяч человек населения;</t>
  </si>
  <si>
    <t>Удельный вес тяжких и особо тяжких преступлений в общей структуре зарегистрированных преступлений</t>
  </si>
  <si>
    <t>Количество дорожно-транспортных происшествий</t>
  </si>
  <si>
    <t>Число пострадавших в результате дорожно-транспортных происшествий</t>
  </si>
  <si>
    <t>Совершенствование  методики оценки эффективности муниципальных программ (подпрограмм, мероприятий)</t>
  </si>
  <si>
    <t>да</t>
  </si>
  <si>
    <t>Проведение оценки эффективности муниципальных  программ (подпрограмм, мероприятий), разработка предложений по их корректировке</t>
  </si>
  <si>
    <t>Проведение мероприятий по интеграции муниципальных  программ в бюджетный процесс</t>
  </si>
  <si>
    <t>нет</t>
  </si>
  <si>
    <t>Отношение муниципального  долга к доходам бюджета без учета объема безвозмездных поступлений, %</t>
  </si>
  <si>
    <t>&lt; 47%</t>
  </si>
  <si>
    <t>Среднее отношение дефицита местных бюджетов к доходам без учета безвозмездных поступлений</t>
  </si>
  <si>
    <t>&lt;5%</t>
  </si>
  <si>
    <t>Средняя долговая нагрузка на местные бюджеты</t>
  </si>
  <si>
    <t>&lt;10%</t>
  </si>
  <si>
    <t>Отношение расходов на обслуживание муниципального  долга в расходах муниципального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</si>
  <si>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&lt; 2,6%</t>
  </si>
  <si>
    <t>Процент абсолютного отклонения фактического объема доходов муниципального района (без учета безвозмездных поступлений) от первоначального плана, %</t>
  </si>
  <si>
    <t>&lt; 3%</t>
  </si>
  <si>
    <t xml:space="preserve">Недопущение просроченной кредиторской задолженности муниципального района «Горный улус» и муниципальных учреждений </t>
  </si>
  <si>
    <t>Отношение просроченной кредиторской задолженности местных бюджетов и муниципальных учреждений к расходам местных бюджетов</t>
  </si>
  <si>
    <t>Доля доходов, полученных при исполнении местных бюджетов сверх утвержденных решениями о местном бюджете от общего объема доходов, направляемая на погашение муниципального долга, %</t>
  </si>
  <si>
    <t>&gt; 10%</t>
  </si>
  <si>
    <t xml:space="preserve">Наличие усовершенствованного порядка оценки эффективности предоставленных (планируемых к предоставлению) налоговых льгот </t>
  </si>
  <si>
    <t xml:space="preserve">Наличие Плана мероприятий по исключению/изменению/дополнению предоставленных (планируемых к предоставлению) налоговых льгот </t>
  </si>
  <si>
    <t>Охват муниципальных образований мониторингом качества финансового менеджмента</t>
  </si>
  <si>
    <t>Соотношение объема проверенных средств местного бюджета и общей суммы расходов местного бюджета при осуществлении внутреннего муниципального финансового контроля</t>
  </si>
  <si>
    <t>&gt; 20</t>
  </si>
  <si>
    <t>Наличие нормативных правовых актов по контролю в сфере закупок</t>
  </si>
  <si>
    <t>Проведение контроля за соблюдением органами местного самоуправления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(или) содержание органов местного самоуправления в соответствии с нормативным правовым актом субъекта Российской Федерации</t>
  </si>
  <si>
    <t>Проведение анализа внутреннего финансового контроля и внутреннего финансового аудита</t>
  </si>
  <si>
    <t>Исполнение плана проведения ведомственного контроля, в том числе в сфере закупок</t>
  </si>
  <si>
    <t xml:space="preserve">Количество семинаров для органов муниципального финансового контроля, в которых принимали участие </t>
  </si>
  <si>
    <t>Доля закупок для обеспечения муниципальных нужд, проведенных путем электронного аукциона и конкурса, в общем объеме закупок для обеспечения муниципальных нужд (без учета малых закупок)</t>
  </si>
  <si>
    <t>Доля закупок для обеспечения муниципальных нужд, проводимых путем конкурентных процедур, признанных несостоявшимися в общем объеме закупок для обеспечения муниципальных нужд, проводимых путем конкурентных процедур (без учета малых закупок)</t>
  </si>
  <si>
    <t>Объем закупок у единственного поставщика (подрядчика, исполнителя) в общем объеме закупок для обеспечения муниципальных нужд (без учета малых закупок и закупок у единственного поставщика (подрядчика, исполнителя) в результате признания конкурентных процедур несостоявшимися)</t>
  </si>
  <si>
    <t>Повышение уровня открытости и понятности бюджетных данных для населения</t>
  </si>
  <si>
    <t>Количество вовлеченных в программу развития инициативного бюджетирования муниципалитетов</t>
  </si>
  <si>
    <t>3МО</t>
  </si>
  <si>
    <t>Количество мероприятий с участием граждан по обсуждению приоритетов расходования бюджетных средств и реализации проектов инициативного бюджетирования</t>
  </si>
  <si>
    <t>Количество работников, проходивших обучение</t>
  </si>
  <si>
    <t>балл</t>
  </si>
  <si>
    <r>
      <t>=&gt; эффективную - при 80 &lt;= Э</t>
    </r>
    <r>
      <rPr>
        <vertAlign val="subscript"/>
        <sz val="10"/>
        <rFont val="Times New Roman"/>
        <family val="1"/>
        <charset val="204"/>
      </rPr>
      <t>кол.</t>
    </r>
    <r>
      <rPr>
        <sz val="10"/>
        <rFont val="Times New Roman"/>
        <family val="1"/>
        <charset val="204"/>
      </rPr>
      <t>&lt;= 100;</t>
    </r>
  </si>
  <si>
    <r>
      <t>=&gt; умеренно эффективную - при 60 &lt;= Э</t>
    </r>
    <r>
      <rPr>
        <vertAlign val="subscript"/>
        <sz val="10"/>
        <rFont val="Times New Roman"/>
        <family val="1"/>
        <charset val="204"/>
      </rPr>
      <t>кол.</t>
    </r>
    <r>
      <rPr>
        <sz val="10"/>
        <rFont val="Times New Roman"/>
        <family val="1"/>
        <charset val="204"/>
      </rPr>
      <t>&lt;= 80;</t>
    </r>
  </si>
  <si>
    <r>
      <t>=&gt; недостаточно эффективную - при 40 &lt;= Э</t>
    </r>
    <r>
      <rPr>
        <vertAlign val="subscript"/>
        <sz val="10"/>
        <rFont val="Times New Roman"/>
        <family val="1"/>
        <charset val="204"/>
      </rPr>
      <t>кол.</t>
    </r>
    <r>
      <rPr>
        <sz val="10"/>
        <rFont val="Times New Roman"/>
        <family val="1"/>
        <charset val="204"/>
      </rPr>
      <t>&lt;= 60;</t>
    </r>
  </si>
  <si>
    <r>
      <t>=&gt; неэффективную - при Э</t>
    </r>
    <r>
      <rPr>
        <vertAlign val="subscript"/>
        <sz val="10"/>
        <rFont val="Times New Roman"/>
        <family val="1"/>
        <charset val="204"/>
      </rPr>
      <t>кол.</t>
    </r>
    <r>
      <rPr>
        <sz val="10"/>
        <rFont val="Times New Roman"/>
        <family val="1"/>
        <charset val="204"/>
      </rPr>
      <t>&lt; 40.</t>
    </r>
  </si>
  <si>
    <r>
      <t>м</t>
    </r>
    <r>
      <rPr>
        <vertAlign val="superscript"/>
        <sz val="10"/>
        <color indexed="8"/>
        <rFont val="Times New Roman"/>
        <family val="1"/>
        <charset val="204"/>
      </rPr>
      <t>3</t>
    </r>
    <r>
      <rPr>
        <sz val="10"/>
        <color indexed="8"/>
        <rFont val="Times New Roman"/>
        <family val="1"/>
        <charset val="204"/>
      </rPr>
      <t>/чел.</t>
    </r>
  </si>
  <si>
    <r>
      <t>тыс. м</t>
    </r>
    <r>
      <rPr>
        <vertAlign val="superscript"/>
        <sz val="10"/>
        <color indexed="8"/>
        <rFont val="Times New Roman"/>
        <family val="1"/>
        <charset val="204"/>
      </rPr>
      <t>3</t>
    </r>
    <r>
      <rPr>
        <sz val="10"/>
        <color indexed="8"/>
        <rFont val="Times New Roman"/>
        <family val="1"/>
        <charset val="204"/>
      </rPr>
      <t>/км</t>
    </r>
  </si>
  <si>
    <r>
      <t>м</t>
    </r>
    <r>
      <rPr>
        <vertAlign val="superscript"/>
        <sz val="10"/>
        <color indexed="8"/>
        <rFont val="Times New Roman"/>
        <family val="1"/>
        <charset val="204"/>
      </rPr>
      <t>3</t>
    </r>
    <r>
      <rPr>
        <sz val="10"/>
        <color indexed="8"/>
        <rFont val="Times New Roman"/>
        <family val="1"/>
        <charset val="204"/>
      </rPr>
      <t>/чел. в год</t>
    </r>
  </si>
  <si>
    <r>
      <t>тыс. м</t>
    </r>
    <r>
      <rPr>
        <vertAlign val="superscript"/>
        <sz val="10"/>
        <color indexed="8"/>
        <rFont val="Times New Roman"/>
        <family val="1"/>
        <charset val="204"/>
      </rPr>
      <t>3</t>
    </r>
    <r>
      <rPr>
        <sz val="10"/>
        <color indexed="8"/>
        <rFont val="Times New Roman"/>
        <family val="1"/>
        <charset val="204"/>
      </rPr>
      <t>/чел.</t>
    </r>
  </si>
  <si>
    <r>
      <t>кВт•ч/м</t>
    </r>
    <r>
      <rPr>
        <vertAlign val="superscript"/>
        <sz val="10"/>
        <color indexed="8"/>
        <rFont val="Times New Roman"/>
        <family val="1"/>
        <charset val="204"/>
      </rPr>
      <t>3</t>
    </r>
  </si>
  <si>
    <r>
      <t>м</t>
    </r>
    <r>
      <rPr>
        <vertAlign val="superscript"/>
        <sz val="10"/>
        <color indexed="8"/>
        <rFont val="Times New Roman"/>
        <family val="1"/>
        <charset val="204"/>
      </rPr>
      <t>3</t>
    </r>
  </si>
  <si>
    <r>
      <t>м</t>
    </r>
    <r>
      <rPr>
        <vertAlign val="superscript"/>
        <sz val="10"/>
        <color indexed="8"/>
        <rFont val="Times New Roman"/>
        <family val="1"/>
        <charset val="204"/>
      </rPr>
      <t>3</t>
    </r>
    <r>
      <rPr>
        <sz val="10"/>
        <color indexed="8"/>
        <rFont val="Times New Roman"/>
        <family val="1"/>
        <charset val="204"/>
      </rPr>
      <t>/Гкал</t>
    </r>
  </si>
  <si>
    <t>Разработка  методики обоснования (внешнего аудита) объема бюджетных расходов на реализацию муниципальных программ</t>
  </si>
  <si>
    <t>Охрана окружающей среды муниципального района «Горный улус» РС(Я) на период 2017-2022 годы</t>
  </si>
  <si>
    <t>Муниципальная программа "Охрана окружающей среды муниципального района «Горный улус» РС(Я) на период 2017-2022 годы"</t>
  </si>
  <si>
    <t>Межмуниципальная программа"Молодежь Горного улуса РС (Я) на 2018-2022 годы"</t>
  </si>
  <si>
    <t>Молодежь Горного улуса РС (Я) на 2018-2022 годы</t>
  </si>
  <si>
    <t>Развитие предпринимательства и туризма в МР "Горный улус" на 2018-2022 годы</t>
  </si>
  <si>
    <t>Муниципальная программа "Дорожное хозяйство на 2018-2022 годы"</t>
  </si>
  <si>
    <t>Дорожное хозяйство на 2018-2022 годы</t>
  </si>
  <si>
    <t>Обеспечение качественным жильем на 2012-2022 годы</t>
  </si>
  <si>
    <t>Муниципальная программа «Обеспечение качественным жильем на 2012-2022 годы"</t>
  </si>
  <si>
    <t>Муниципальная программа"Энергосбережение на территории МР "Горный улус" на 2015-2020 годы "</t>
  </si>
  <si>
    <t>Профилактика правонарушений на территории муниципального района "Горный улус" на период 2018-2022 годы</t>
  </si>
  <si>
    <t xml:space="preserve"> Муниципальная программа «Повышение эффективности управления муниципальными финансами  муниципального района «Горный улус» на 2018-2022 годы» </t>
  </si>
  <si>
    <t>Межмуниципальная программа"Создание условий для духовно-культурного развития граждан Горного улуса на 2018-2022 годы"</t>
  </si>
  <si>
    <t>Муниципальная программа"Охрана труда в Горном улусе на 2018-2022г."</t>
  </si>
  <si>
    <t>Муниципальная программа"Старшее поколение на 2018-2022 годы"</t>
  </si>
  <si>
    <t>Муниципальная программа"Развитие информационного общества на территории муниципального района «Горный улус» на 2018-2022 годы"</t>
  </si>
  <si>
    <t>Муниципальная программа"Управление муниципальной собственностью МР "Горный улус" на 2018-2022годы"</t>
  </si>
  <si>
    <t>Муниципальная программа "Развитие физической культуры и спорта в муниципальном районе «Горный улус» на 2018-2022 годы ”</t>
  </si>
  <si>
    <t>Муниципальная программа"Профилактика безнадзорности и правонарушения несовершеннолетних на территории Горного улуса на 2018-2022 годы"</t>
  </si>
  <si>
    <t>Муниципальная программа"Семейная политика в Горном улусе на 2018-2022 годы"</t>
  </si>
  <si>
    <t xml:space="preserve">Развитие физической культуры и спорта в муниципальном районе «Горный улус» на 2018-2022 годы </t>
  </si>
  <si>
    <t>Повышение эффективности управления муниципальными финансами  муниципального района «Горный улус» на 2018-2022 годы</t>
  </si>
  <si>
    <t>Создание условий для духовно-культурного развития граждан Горного улуса на 2018-2022 годы</t>
  </si>
  <si>
    <t>Исполнение целевых индикаторов для оценки эффективности реализации муниципальных программ Горного улуса по состоянию                                                                                       на 01 января  2019 года</t>
  </si>
  <si>
    <t>Доля объемов ЭЭ, расчеты за которую осуществляются с использованием приборов учета, в общем объеме ЭЭ, потребляемой на территории МО</t>
  </si>
  <si>
    <t>Доля объемов ТЭ, расчеты за которую осуществляются с использованием приборов учета , в общем объеме ТЭ, потребляемой на территории МО</t>
  </si>
  <si>
    <t>Доля объемов  Холодной воды, расчеты за которую осуществляются с использованием приборов учета в общем объеме воды, потребляемой на территории МО</t>
  </si>
  <si>
    <t>Доля объемов  Горячей воды, расчеты за которую осуществляются с использованием приборов учета в общем объеме воды, потребляемой на территории МО</t>
  </si>
  <si>
    <t>Доля объемов природного газа, расчеты за который осуществляются с использованием приборов учета  в общем объеме природного газа, потребляемого на территории МО</t>
  </si>
  <si>
    <t>Уд.расход ЭЭ  на снабжение органов местного самоуправления и муниципальных учреждений ( в расчете на 1 кв. метр общей площади)</t>
  </si>
  <si>
    <t>кВтч\кв.м</t>
  </si>
  <si>
    <t>Уд.расход ТЭ  на снабжение органов местного самоуправления и муниципальных учреждений ( в расчете на 1 кв. метр общей площади)</t>
  </si>
  <si>
    <t>Гкал/кв.м</t>
  </si>
  <si>
    <t>Уд.расход Холодной воды  на снабжение органов местного самоуправления и муниципальных учреждений ( в расчете на 1 человека)</t>
  </si>
  <si>
    <t>куб.м/  чел.</t>
  </si>
  <si>
    <t>Уд.расход Горячей воды  на снабжение органов местного самоуправления и муниципальных учреждений ( в расчете на 1 человека)</t>
  </si>
  <si>
    <t>Уд.расход Природного газа  на снабжение органов местного самоуправления и муниципальных учреждений ( в расчете на 1 человека)</t>
  </si>
  <si>
    <t>Отношение экономии энергетических ресурсов и воды в стоймостном выражении, достижение которой планируется в результате реализации энергосервисных договоров (контрактов), заключенных органами местного самоуправления и муниципальными учреждениями к общему объему финансирования муниципальных программ</t>
  </si>
  <si>
    <t>Удельный расход ТЭ в МКД (в расчете на 1кв.метр общей площади)</t>
  </si>
  <si>
    <t>Удельный расход Холодной воды в МКД (в расчете на 1 жителя)</t>
  </si>
  <si>
    <t>Удельный расход Горячей  воды в МКД (в расчете на 1 жителя)</t>
  </si>
  <si>
    <t>Удельный расход ЭЭ в МКД (в расчете на 1 кв.метр общей площади)</t>
  </si>
  <si>
    <t>Удельный расход топлива на выработку тепловой энергии на котельных</t>
  </si>
  <si>
    <t>г у.т./  Гкал</t>
  </si>
  <si>
    <t>Удельный расход ЭЭ, используемой при передаче тепловой энергии в системах теплоснабжения</t>
  </si>
  <si>
    <t>кВтч/куб.м</t>
  </si>
  <si>
    <t>Доля потерь тепловой энергии при ее передаче в общем объеме переданной тепловой энергии</t>
  </si>
  <si>
    <t>Доля потерь воды при ее передаче в общем объеме переданной воды</t>
  </si>
  <si>
    <t>Удельный расход электрической энергии в системах уличного освещения (на 1кв. Метр освещаемой площади с уровнем освещенности, соответствующим установленным нормативам)</t>
  </si>
  <si>
    <t>кВч/кв.м</t>
  </si>
  <si>
    <t xml:space="preserve">Энергосбережение на территории МР "Горный улус" на 2015-2020 годы </t>
  </si>
  <si>
    <t>Доля муниципальных общеобразовательных организаций, здания которых находятся в аварийном состоянии или требуют капитального ремонта, в общей численности муниципальных общеобразовательных организаций</t>
  </si>
  <si>
    <t>Процент выполнения графика выполнения работ на объектах капитального сторительства</t>
  </si>
  <si>
    <t>Осуществление капитального ремонта объектов образования, находящихся в муниципальной собственности</t>
  </si>
  <si>
    <t>Строительство и реконструкция  образовательных учреждений</t>
  </si>
  <si>
    <t>Оснащение вновь вводимых образовательных учреждений и другие расходы связанные с вводом нового здания, с созданием новой сети</t>
  </si>
  <si>
    <t>Материально-техническое обеспечение образовательных учреждений для обеспечения безопасности перевозок детей</t>
  </si>
  <si>
    <t>Подписка на республиканские газеты "Саха сирэ", "Якутия" многодетных семей</t>
  </si>
  <si>
    <t>Численность специалистов по работе с молодежью прошедших курсы повышения квалификации</t>
  </si>
  <si>
    <t>Количество молодежи, получивших социально-психологические услуги</t>
  </si>
  <si>
    <t>Количество оказанных социально-психологических услуг</t>
  </si>
  <si>
    <t>Количество выпуска теле-радио передач по вопросам социально-психологической поддержки и по молодежной политике</t>
  </si>
  <si>
    <t>Количество молодых специалистов прошедших курсы повышения профессионального мастерства</t>
  </si>
  <si>
    <t xml:space="preserve">Количество волонтеров, задействованных в улусных, республиканских, российских мероприятиях </t>
  </si>
  <si>
    <t>Участие молодежных общественных организаций в грантовых конкурсах улуса, республики, РФ</t>
  </si>
  <si>
    <t>9МО</t>
  </si>
  <si>
    <t>Поддержка обществненных организаций инвалидов</t>
  </si>
  <si>
    <t>Изготовление информационных стендов в целях повышения правовой грамотности населения</t>
  </si>
  <si>
    <t>Выпуск телепередачи по профилактике и предупреждению правонарушений ОМВД РФ по Горному району</t>
  </si>
  <si>
    <t>Изготовление баннера для наглядной агитации по безопасностти дорожного движения и профилактике правопорядка</t>
  </si>
  <si>
    <t>Мероприятия, направленные на предупреждение безнадзорности, беспризорности, правонарушений и антиобщественных действий несовершеннолетних</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</si>
  <si>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</si>
  <si>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Установка систем видеонаблюдения для экзаменнационного класса</t>
  </si>
  <si>
    <t>Содержание, обновление официального сайта МР «Горный улус»</t>
  </si>
  <si>
    <t>Развитие информационно-коммуникационных технологий  для подготовки и проведения 21 Спартакиады  Игры Манчаары</t>
  </si>
  <si>
    <t>Второй республиканский конкурс песни посвященный Году добровольчества в РФ, Году Занятости в РС(Я) и Году Труда в Горном улусе 16-17 марта 2018 года</t>
  </si>
  <si>
    <t>Увеличение числа обновленного спортивного инвентаря и оборудования общеобразовательных учреждений и сел, обновление спортивных залов для развития массовых видов спорта</t>
  </si>
  <si>
    <t>Увеличение общего числа специалистов по физической культуре и спорту с высшим профессиональным образованием</t>
  </si>
  <si>
    <t>Увеличение общего количества населения улуса, регулярно занимающегося физической культурой и спортом</t>
  </si>
  <si>
    <t>Присвоено спортивных разрядов (развитие спорта высших достижений)</t>
  </si>
  <si>
    <t>Увеличение выездов на учебно-тренировочные сборы, специализированную подготовку резерва и членов сборной команды Горного улуса (развитие спорта высших достижений)</t>
  </si>
  <si>
    <t>Увеличение количества медалей, завоеванных спортсменами Горного улуса на Чемпионатах Республики, Дальнего Востока, России, Европы, Мира</t>
  </si>
  <si>
    <t>Увеличение доли граждан систематически занимающихся национальными видами спорта, в общей численности населения</t>
  </si>
  <si>
    <t>Конкурс на проведение мероприятий направленные на патриотческое воспитание молодежи среди муниципальных образований Горного улуса и муниципальных учреждений МР "Горный улус"</t>
  </si>
  <si>
    <t>Укрепление мтб</t>
  </si>
  <si>
    <t>да/нет</t>
  </si>
  <si>
    <t>Снижение недоимки по налоговым платежам в консолидированный бюджет муниципального района на начало года от уровня прошлого года</t>
  </si>
  <si>
    <t xml:space="preserve">Оценка эффективности реализации муниципальных программ МР "Горный улус" за 2018г. </t>
  </si>
  <si>
    <t>2018год</t>
  </si>
  <si>
    <t>Кассовые расходы за 2018 год (тыс.руб.)</t>
  </si>
  <si>
    <t>Финансирование муниципальных программ за  2018год по МР "Горный улус"</t>
  </si>
  <si>
    <t>Развитие информационного общества на территории муниципального района "Горный улус" на 2018-2022 годы</t>
  </si>
  <si>
    <t>Профилактика безнадзорности и правонарушений несовершеннолетних на территории Горного улуса на 2018-2022 годы</t>
  </si>
  <si>
    <t>Поддержка социально ориентированных некоммерческих организаций и территориально общественных самоуправлений в  Горном улусе на 2018-2022 годы</t>
  </si>
  <si>
    <t>Обеспечение безбарьерной среды жизнедеятельности инвалидов в Горном районе на 2018 - 2022 годы</t>
  </si>
  <si>
    <t>Охрана труда в Горном улусе на 2018-2022 гг.</t>
  </si>
  <si>
    <t>Управление муниципальной собственностью муниципального района"Горный улус" РС(Я) на 2018-2022 годы</t>
  </si>
  <si>
    <t xml:space="preserve">Повышение эффективности управления муниципальными финансами  муниципального района "Горный улус" на 2018-2022 годы  </t>
  </si>
  <si>
    <t>Информация</t>
  </si>
  <si>
    <t>N</t>
  </si>
  <si>
    <t>Наименование муниципальной программы (в разрезе мероприятий)</t>
  </si>
  <si>
    <t>Уточненный годовой план в соответствии с показателями сводной бюджетной росписи</t>
  </si>
  <si>
    <t>Исполнено за отчетный период</t>
  </si>
  <si>
    <t>% исполнения</t>
  </si>
  <si>
    <t>Примечание (указать причины неисполнения)</t>
  </si>
  <si>
    <t>1.</t>
  </si>
  <si>
    <t xml:space="preserve"> </t>
  </si>
  <si>
    <t>Управление муниципальной собственностью МР «Горный улус» на 2018-2022 гг.</t>
  </si>
  <si>
    <t xml:space="preserve"> Руководство и управление в сфере установленных функций</t>
  </si>
  <si>
    <t>выполнен</t>
  </si>
  <si>
    <t>Развитие системы управления недвижимостью</t>
  </si>
  <si>
    <t>Формирование муниципальной собственности на объекты капитального строительства</t>
  </si>
  <si>
    <t>Учет и мониторинг муниципальной собственности</t>
  </si>
  <si>
    <t>Оценка имущества для принятия управленческих решений</t>
  </si>
  <si>
    <t xml:space="preserve"> Страхование объектов муниципальной собственности</t>
  </si>
  <si>
    <t>Развитие системы управления земельными ресурсами</t>
  </si>
  <si>
    <t xml:space="preserve"> Формирование собственности муниципальных образований на земельные участки</t>
  </si>
  <si>
    <t xml:space="preserve"> Проведение комплексных кадастровых работ на территориях населенных пунктов</t>
  </si>
  <si>
    <t>По Контракту №19/17-ЗК от 21.09.2017 г. ИП Лыткин И.И. оказал услуги по постановке на кадастровый учет земельных участков и объекта «Внутрипоселковые газовые сети с.Асыма» . По контракту оплачивается по фактическому объему работ или постановкой на учет в ГКН. В настоящее время поставлены на ГКН-3 земельных участков и 1 объект, осталось поставить 2 перехода через федеральную дорогу «Вилюй», согласование и подготовка документов занимает длительный срок.</t>
  </si>
  <si>
    <t>В связи с отсутствием новорожденных детей к 18 декабрю мероприятие "Торжественная выписка к 100-летию ЗАГС" было отменено, произведен возврат денег по авансовому отчету</t>
  </si>
  <si>
    <t>Экологическое просвещение и информация:</t>
  </si>
  <si>
    <t xml:space="preserve">Изготовление сертификатов </t>
  </si>
  <si>
    <t>Изготовление видеоролика "Итоги года"</t>
  </si>
  <si>
    <t xml:space="preserve">Спецвыпуск- газета  "Улэ Кууьэ" </t>
  </si>
  <si>
    <t>Организация и проведение экологической акции «Природа и мы»:</t>
  </si>
  <si>
    <t>Республиканская межведомственная комиссия по экологическому образованию и просвещению населения:</t>
  </si>
  <si>
    <t>Улусное соревнование «Байанай» (март)</t>
  </si>
  <si>
    <t>Всемирный день водных ресурсов (День воды) март</t>
  </si>
  <si>
    <t>Международный день птиц (март-апрель)</t>
  </si>
  <si>
    <t>День экологических знаний  (апрель)</t>
  </si>
  <si>
    <t>Марш парков (апрель)</t>
  </si>
  <si>
    <t xml:space="preserve">Всемирный день Земли (апрель) </t>
  </si>
  <si>
    <t>День экологического образования (май)</t>
  </si>
  <si>
    <t>День подснежника в Якутии (май)</t>
  </si>
  <si>
    <t>День Экологии (июнь)</t>
  </si>
  <si>
    <t>Всемирная акция «Очистим планету от мусора» субботники (сентябрь-октябрь)</t>
  </si>
  <si>
    <t>Организация Экологического лагеря в РР «Харыйалахский» (август)</t>
  </si>
  <si>
    <t>Улусный конкурс «Экология начинается со двора» (октябрь)</t>
  </si>
  <si>
    <t>Улусный конкурс «Сохраним Лосенка» (сентябрь-октябрь)</t>
  </si>
  <si>
    <t>Развитие информационного общества на территории муниципального района «Горный улус» на 2018-2022 годы"</t>
  </si>
  <si>
    <t>Оказание информационных услуг по подготовке, размещению материалов (сюжетов, телепередач, репортажей, роликов, объявлений), освещающих вопросы деятельности  Администрации МР “Горный улус», оцифровке видеоархива</t>
  </si>
  <si>
    <t>Оказание услуг по размещению (радиотрансляции) информационных материалов, объявлений в средствах массовой информации (радио) посредством радиоэфира</t>
  </si>
  <si>
    <t>Изготовление информационных стендов МР «Горный улус»</t>
  </si>
  <si>
    <t>Улусный конкурс для журналистов, общественных корреспондентов на лучшее освещение мероприятий Года экологии в Российской Федерации, Года молодежи в Республике Саха (Якутия), Года 100-летия народного поэта Якутии Семена Данилова</t>
  </si>
  <si>
    <t>Развитие информационно-коммуникационных технологий для подготовки и проведения  ХXI Спартакиады по национальным видам спорта «Игры Манчаары»</t>
  </si>
  <si>
    <t>Подписка на республиканские издания «Саха сирэ, «Якутия»</t>
  </si>
  <si>
    <t>Проведение конкурса среди муниципальных образований на предоставление субсидии из бюджета Горного улуса на организацию и проведение конкурса на предоставление субсидий ТОС в МО</t>
  </si>
  <si>
    <t>Фестиваль достиженний премия за патриотизм "Модун санаа"</t>
  </si>
  <si>
    <t>Участие общественников в республиканских мероприятиях</t>
  </si>
  <si>
    <t>Межмуниципальная программа развития предпринимательства и туризма в МР «Горный улус» на 2018-2022 годы»</t>
  </si>
  <si>
    <t>Расходы на обеспечение деятельности (оказание услуг) муниципальных учреждений</t>
  </si>
  <si>
    <t>Предоставление микрозаймов СМП</t>
  </si>
  <si>
    <t>Формирование положительного образа предпринимателя, популяризация предпринимательства</t>
  </si>
  <si>
    <t xml:space="preserve">Оформлен возврат средств пункта 4.2.5. «Учреждение ежегодной премии Главы МР «Горный улус» лучшим специалистам» подпрограммы 4 «Молодежные общественные инициативы» по причине отсутствия кандидатов на премию </t>
  </si>
  <si>
    <t>Остаток ФОТ</t>
  </si>
  <si>
    <t>По этому коду отражены средства «Фонда Манчаары». Средства не исполнены, так как не утверждена смета расходов</t>
  </si>
  <si>
    <t>Руководство и управление в сфере культуры</t>
  </si>
  <si>
    <t>Повышение квалификации и переподготовка кадров работников учреждений культуры</t>
  </si>
  <si>
    <t>Обеспечение пожарной безопасности на объектах культуры</t>
  </si>
  <si>
    <t>Укрепление МТБ</t>
  </si>
  <si>
    <t>Грантовая деятельность</t>
  </si>
  <si>
    <t>Предоставление муниципальных услуг КДУ</t>
  </si>
  <si>
    <t>Капитальный ремонт</t>
  </si>
  <si>
    <t>Модернизация КДУ, укрепление МТБ</t>
  </si>
  <si>
    <t>Мероприятия</t>
  </si>
  <si>
    <t>Проведение улусного национального праздника Ысыах</t>
  </si>
  <si>
    <t>Предоставление муниципальных услуг библиотечных учреждениями культуры</t>
  </si>
  <si>
    <t>Приобретение планетарного книжного сканера</t>
  </si>
  <si>
    <t>Приобретение картотечных сейфов</t>
  </si>
  <si>
    <t>Издание книг</t>
  </si>
  <si>
    <t>Комплектование библиотечного фонда</t>
  </si>
  <si>
    <t>Республиканские, улусные мероприятия</t>
  </si>
  <si>
    <t>Предоставление муниципальных услуг музейными учреждениями культуры</t>
  </si>
  <si>
    <t>На основании Федерального закона "О государственной регистрации юридических лиц и индивидуальных предпринимателей" от 08.08.2001 N 129-ФЗ Межрайонная ИФНС России №8 по РС(Я) временно приостановил деятельность КХ ТНВ "Тоцуулаах" (Дьяконова Л.П.) за не предоставление отчетности. В результате, заморожен расчетный счет хозяйства.</t>
  </si>
  <si>
    <t>На отчетный год 01.01.2018 нет базового хозяйства.</t>
  </si>
  <si>
    <t>На основании распоряжения Главы МР «Горный улус» от 09.02.2018 г. №108/18 ставка субсидии по поддержке производства овощей открытого грунта составила 25 043 рублей на 1 га, что превышало норматив размера субвенции, согласно рекомендации МСХ и ПП РС(Я) письма от 07.02.2018 г. №И-ПС-752/02 – на 1 га посевной площади овощей открытого грунта размер субвенции рассчитано 24 529 рублей</t>
  </si>
  <si>
    <t xml:space="preserve">По поголовью домашних оленей в 2018 году совместно с управленией ветеринарии Горного улуса проведена инвентаризация, фактические данные фиксированные в результате летовки и осенней корализации оленей. </t>
  </si>
  <si>
    <t>Не выполнения контрактных обязательств со стороны проектной организации. В связи с этим в одностороннем порядке расторгнут контракт на выполнение работ с ООО «Ингеос». Не освоенные средства планируется освоить в 2019 году на доработку Схемы территориального планирования МР «Горный улус».</t>
  </si>
  <si>
    <t>неосвоенный остаток предусмотренных средств планируется провести работы по сносу аварийных домов</t>
  </si>
  <si>
    <t>финансирование на 2018 год не предусмотрено</t>
  </si>
  <si>
    <t>конкурс Минстроя РС(Я) не проведен по причине отсутствия финансовых средств</t>
  </si>
  <si>
    <t>На остаток средств объявлен электронный аукцион на содержание муниципальных автодорог на 2018-2019 годы, победителем объявлен ООО «Амгор», на сегодняшний день подрядная организация выполняет работы согласно условиям заключенного контракта.</t>
  </si>
  <si>
    <t>По остатку средств, ранее подписанный контракт на выполнение работ по строительству мостового перехода «Оллоону» на автомобильной дороге «Кептин-Тонгулах» расторгнут по соглашению сторон, по итогам повторного аукциона определен победитель, выполнение строительных работ в 2019 году.</t>
  </si>
  <si>
    <t>По данной подпрограмме имеется остаток средств в сумме 500,00 тыс.руб. по контракту с ООО «Сахаспецтранс» 2013 года по строительству автодороги «Орто-Сурт – Кептин» Горного улуса.</t>
  </si>
  <si>
    <t>Непрерывная подготовка работников по охране труда</t>
  </si>
  <si>
    <t xml:space="preserve"> Информационное обеспечение и пропаганда охраны труда</t>
  </si>
  <si>
    <t>Информирование и пропаганда в формате семинаров, совещаний и смотров-конкурсов по вопросам охраны труда.Организация и проведение  конференций, круглых столов, посвященных Всемирному дню охраны труда;</t>
  </si>
  <si>
    <t>Повышение тепловой защиты зданий, строений, сооружений при капитальном ремонте, утепление зданий, строений, сооружений</t>
  </si>
  <si>
    <t>Социальная поддержка педагогических работников образовательных учреждений (проезд в отпуск)</t>
  </si>
  <si>
    <t xml:space="preserve"> Предоставление муниципальных услуг муниципальными образовательными учреждениями дополнительного образования детей</t>
  </si>
  <si>
    <t xml:space="preserve">Совершенствование педагогического образования, подготовка и переподготовка кадров </t>
  </si>
  <si>
    <t xml:space="preserve">Материально-техническое обеспечение образовательных учреждений для обеспечения санитарно-эпидемиологической безопасности  </t>
  </si>
  <si>
    <t xml:space="preserve">Материально-техническое обеспечение образовательных учреждений для обеспечения пожарной безопасности </t>
  </si>
  <si>
    <t xml:space="preserve">Строительство и капитальный ремонт образовательных учреждений </t>
  </si>
  <si>
    <t xml:space="preserve">Укрепление материально-технической базы, внедрение эффективных механизмов ресурсного обеспечения </t>
  </si>
  <si>
    <t>Всего</t>
  </si>
  <si>
    <t>Софинансирование с республиканского бюджета и бюджета муниципальных образований</t>
  </si>
  <si>
    <r>
      <t xml:space="preserve">Оказание услуг по размещению в печатном издании муниципальных правовых актов, подлежащих официальному опубликованию, </t>
    </r>
    <r>
      <rPr>
        <sz val="10"/>
        <color rgb="FF000000"/>
        <rFont val="Times New Roman"/>
        <family val="1"/>
        <charset val="204"/>
      </rPr>
      <t>объявлений, некрологов, соболезнований,</t>
    </r>
    <r>
      <rPr>
        <sz val="10"/>
        <color theme="1"/>
        <rFont val="Times New Roman"/>
        <family val="1"/>
        <charset val="204"/>
      </rPr>
      <t xml:space="preserve"> информационных материалов администрации муниципального района «Горный улус»</t>
    </r>
  </si>
  <si>
    <t>об исполнении муниципальных программ по состоянию на 01.01.2019г.</t>
  </si>
  <si>
    <t>ОПО(Санникова А.Н.)</t>
  </si>
  <si>
    <t>ОСП(Хихлун А.Г.)</t>
  </si>
  <si>
    <t>ОСП(Васильева К.М.)</t>
  </si>
  <si>
    <t>Управление архитектуры и строительства (Протопопов А.)</t>
  </si>
  <si>
    <t>ОПО(Скрыбыкина О.Н.)</t>
  </si>
  <si>
    <t>Служба управления персоналом(Стручкова С.С.)</t>
  </si>
  <si>
    <t>ФКУ(Тарасова К.В.)</t>
  </si>
  <si>
    <t>МКУ УУО(Максимова А.И.)</t>
  </si>
  <si>
    <t>МКУ УСХ(Филиппов Р.Р.)</t>
  </si>
  <si>
    <t>ОСП (Туралысова С.И.)</t>
  </si>
  <si>
    <t>ОСП( Семенов С.О.)</t>
  </si>
  <si>
    <t>ответственный секретарь адм комиссии(Васильева С.М.)</t>
  </si>
  <si>
    <t>МКУ УК( Матвеева Т.)</t>
  </si>
  <si>
    <t>УЭР(Осипов Д.Е.)</t>
  </si>
  <si>
    <t>Ответственный за составление формы</t>
  </si>
  <si>
    <t>ОСП (Хихлун М.Г.)</t>
  </si>
  <si>
    <t xml:space="preserve">Предусмотренное софинансирование из местного бюджета не освоено в связи с тем, что финансирование мероприятий перенесено на 2019 год согласно распоряжения Правительства РС(Я) от 21 декабря 2018 года №1336-р «О внесении изменений в распоряжение Правительства РС(Я) от 20 сентября 2018 года №1049-р «Об утверждении Плана финансирования реализации мероприятий по созданию дополнительных мест для детей в возрасте от двух месяцев до трех лет в образовательных организациях, реализующих программы дошкольного образования, на 2018-2019 годы» . </t>
  </si>
  <si>
    <t>Развитие кадрового потенциала органов местного самоуправления в  Горный улус на 2018-2022 годы</t>
  </si>
  <si>
    <t>Муниципальная программа "Развитие кадрового потенциала органов местного самоуправления в МР "Горный улус" на 2018-2022 годы"</t>
  </si>
  <si>
    <t>Развитие кадрового потенциала органов местного самоуправления в МР «Горный улус» на 2018-2022 годы</t>
  </si>
  <si>
    <t>Развитие кадрового потенциала органов местного самоуправления в МР "Горный улус на 2018-2022 годы"</t>
  </si>
  <si>
    <t>Обеспечение безбарьерной среды жизнедеятельности инвалидов в Горном районе на 2018-2022 годы</t>
  </si>
  <si>
    <t>Муниципальная программа "Обеспечение безбаръерной среды жизнедеятельности инвалидов в Горном районе на 2018-2022 годы"</t>
  </si>
  <si>
    <t>Муниципальная программа "Поддержка социально ориентированных некоммерческих организаций и территориально общественных самоуправлений в МР "Горный улус" на 2018-2022 годы"</t>
  </si>
  <si>
    <t>Поддержка социально ориентированных некоммерческих организаций и территориально общественных самоуправлений в МР "Горный улус" на 2018-2022 годы</t>
  </si>
  <si>
    <t>Развитие образования муниципального района "Горный улус" на 2012-2022годы"</t>
  </si>
  <si>
    <t>Муниципальная программа"Развития образования муниципального района"Горный улус" на 2012-2022 годы"</t>
  </si>
  <si>
    <t>Развитие образования муниципального района «Горный улус» на 2012-2022 годы</t>
  </si>
  <si>
    <t>Развитие образования муниципального района "Горный улус" на 2012-2022 годы</t>
  </si>
  <si>
    <t>Развитие сельскохозяйственного производства в муниципальном районе "Горный улус"Республике Саха (Якутия) на период 2018-2022 годы</t>
  </si>
  <si>
    <t>Развитие сельскохозяйственного производства в муниципальном районе "Горный улус"Республики Саха (Якутия) на период 2018-2022 годы</t>
  </si>
  <si>
    <t>Охрана труда в Горном улусе на 2018-2022 годы</t>
  </si>
  <si>
    <t>Межмуниципальная программа "Развитие сельскохозяйственного производства в муниципальном районе "Горный улус"Республике Саха (Якутия) на период 2018-2022 годы"</t>
  </si>
  <si>
    <t>Межмуниципальная программа "Развитие предпринимательства и туризма в МР "Горный улус" на 2018-2022 годы"</t>
  </si>
  <si>
    <t>21</t>
  </si>
  <si>
    <t xml:space="preserve"> 60000 – остаток по мероприятиям направленным на проведение семинаров и круглых столов, была предоставлена субсидия из Государственного бюджета РС (Я) по итогам конкурса</t>
  </si>
  <si>
    <t>МКУ УИЗО (Чемезова М.П.)</t>
  </si>
  <si>
    <t>МБЦ ЦПП (Максимова М.В.)</t>
  </si>
  <si>
    <t>МКУ УФКиС (Васильев В.В.)</t>
  </si>
  <si>
    <t>предоставлена  субсидия на возмещение части затрат по производству кобыльего молока 3000 л, по ставке 40 руб - л</t>
  </si>
  <si>
    <t>построено 75,4 км изгороди на посевных площадях кормовых и зерновых культур, Восстановлено 110 га заброшенных пашен, Приобретено сельскохозяйственной техники – 13 единиц</t>
  </si>
  <si>
    <t>Предоставление льготы  Почетным гражданам Горного улуса на подписку улусной газеты "Улэ Кууьэ"</t>
  </si>
  <si>
    <t xml:space="preserve">по итогам представленных конкурсных материалов победителями стали:
- среди обучающихся 2-4 классов – коллектив 4а класса МБОУ «БСОШ им. С.П.Данилова», классный руководитель Сидорова Ульяна Николаевна и награждены бесплатной экскурсионной поездкой в столицу нашей республики – г.Якутск
- среди учащихся 5-8 классов – коллектив 8а класса МБОУ «Бердигестяхская СОШ с УИОП им. А.Н.Осипова», классный руководитель    Григорьева Татьяна Васильевны и награждены бесплатной поездкой в парк «Веревочная дорога» в Табагинский Мыс  
- среди учащихся 9-11 классов – коллектив 10 класса МБОУ «Магарасская СОШ им. Л.Н.Харитонова», классный руководитель Никанорова Марфа Петровна. Классный коллектив награжден бесплатной поездкой в г.Казань и Москва, где были проведены матчи чемпионата мира по футболу
</t>
  </si>
  <si>
    <t>В республиканском конкурсе Министерства по развитию институтов гражданского общества РС (Я) по выделено  из ГБ РС (Я) 1 650 тысяч рублей. Из средств данной муниципальной программы выделено софинансирование в размере 60 000 рублей.  субсидии распределены 4 ТОС Бердигестяхского, Атамайского, Одунунского наслегов.</t>
  </si>
  <si>
    <t>сертификаты на получение субсидии вручили 7 молодым семьям Горного улуса</t>
  </si>
  <si>
    <t>МБУ ЦПП (Максимова М.В.)</t>
  </si>
  <si>
    <t xml:space="preserve">Регулирование численности волков, медведей </t>
  </si>
  <si>
    <t>Предоставлена субсидия на финансовое обеспечение на строительство перерабатывающего цеха СХППК "Горный Ас" в с. Бердигестях</t>
  </si>
  <si>
    <t>4. Подпрограмма «Молодежные общественные инициативы»</t>
  </si>
  <si>
    <t>предоставлено субсидий за 37 голов хищников, по ставке 10 тыс на голову</t>
  </si>
  <si>
    <t>На разработку, государственную экспертизу проектно-сметной документации, инженерно-геологические изыскания объекта Детский сад на 98 мест в с.Бердигестях направлено1 862,7 тыс.руб.</t>
  </si>
  <si>
    <t>На капитальный ремонт здания школы МБОУ Кюереляхская СОШ 1 800,46 тыс.руб., в том числе за счет государственного бюджета РС(Я) 1 711,0 тыс.руб., местного бюджета 89,46 тыс.руб.;
- На перепланировку здания под детский сад и ограждение МБДОУ «Надежда»– 440,0 тыс. руб.;
- На ремонт здания МБУ ДО БДШИ (устройство покрытий из линолеума и монтаж стен из гипсокартона) – 209,68 тыс. руб.;
- На демонтаж перегородок, цокольного перекрытия, устройство охлаждающих труб, инженерно-геологические изыскания, капитальный ремонт МБДОУ «Крепыш» - 2 131,7тыс.руб.,
- На замену покрытия кровли и устройство завалинки МБДОУ Кустук с.Орто-Сурт – 528,0 тыс.руб.;
- На перепланировку здания детского сада МБДОУ «Одуванчик» с.Асыма 350,0 тыс.руб.,
- На ремонт канализационного сборника МБОУ Кировская СОШ  200,0 тыс.руб.,
- На устройство ограждений системы отопления здания школы МБОУ Джикимдинская СОШ 386,0 тыс.руб.</t>
  </si>
  <si>
    <t xml:space="preserve">софинансирование из бюджета МР  на строительство объекта Детский сад на 98 мест в с.Бердигестях 2 042,6 тыс.руб. </t>
  </si>
  <si>
    <t>проведены мероприятия в МБДОУ "Надежда" и МБДОУ "Одуванчик"</t>
  </si>
  <si>
    <t xml:space="preserve">МБОУ БСОШ, МБОУ СПД, Атамайская СОШ, Маганиская СОШ, МБОУ БУГ, Кюереляхская СОШ, </t>
  </si>
  <si>
    <t>ОСП (Васильева К.М.)</t>
  </si>
  <si>
    <t>ликвидировано несанкционированных свалок – 10</t>
  </si>
  <si>
    <t xml:space="preserve">28.04.2018г - «Сир күнэ»; 
13.08.2018г - «Огородники»;
22.08.2018г -  «Сүмэ лааҕыр»;
29.08.2018г - «Проблемы сорняка»;
30.08.2018г - «Тиэргэним-киэргэлим»;
08.08.2018г - «О5уруотчуттарга ыарахан сайын»; 
20.08.2018г - «Озеленение многоквартирных домов»;
19.09.2018г - «Тиэргэн».
</t>
  </si>
  <si>
    <t xml:space="preserve">18.04.2018г-«Булчуттар истиилэригэр»;
12.05.2018г-«Булчуттар истиилэригэр. Булт быраабылаларыттан»; 
03.10.2018г-«Күһүҥҥү ыраастаныыга» 
</t>
  </si>
  <si>
    <t>Предоставлено субсидий на возмещение строительства 18 коровников на 222 скотоместо</t>
  </si>
  <si>
    <t>обеспечен закуп молока 3628,47 т</t>
  </si>
  <si>
    <t>3 ветеранам войны по 2 тыс. руб, по 1 тыс 13 вдовам, продуктовым набором</t>
  </si>
  <si>
    <t>совет ветеранов</t>
  </si>
  <si>
    <t>гсм в город</t>
  </si>
  <si>
    <t>гсм</t>
  </si>
  <si>
    <t>прошли лечение 17 человек</t>
  </si>
  <si>
    <t>3 матери получили знак</t>
  </si>
  <si>
    <t>оказана помощь семье Ивана Горного</t>
  </si>
  <si>
    <t>проведено 10 улусных мероприятий, и участие в 4х республиканских мероприятиях</t>
  </si>
  <si>
    <t>ОСП (Хихлун А.Г.)</t>
  </si>
  <si>
    <t>ОПО (Санникова А.Н.)</t>
  </si>
  <si>
    <t>Денежные выплаты участникам ВОВ, вдовам в связи с празднованием Дня Победы</t>
  </si>
  <si>
    <t xml:space="preserve">пердоставлена бесплатная подписка на полугодие "Улэ кууьэ" 145 почетным гражданам улуса </t>
  </si>
  <si>
    <t>на государственный кадастровый учет поставлено 6 объектов</t>
  </si>
  <si>
    <t>ОСП ( Семенов С.О.)</t>
  </si>
  <si>
    <t>приняло участие 110 детей из семей тсж, вручены подарки, орагнизован фуршет и призы</t>
  </si>
  <si>
    <t>оказана поддержка клубу автоледи для участия на республиканском конкурсе «Автоледи» в Таттинском улусе, заняли 2 место</t>
  </si>
  <si>
    <t>В целях стимулирования и поощрения общественных организаций проведен Фестиваль достижений: Премия года "Модун санаа". Вручены премии 10 лучшим общественным организациям и 10 активным гражданам</t>
  </si>
  <si>
    <t xml:space="preserve">ролик и передача о развитии гражданской активности </t>
  </si>
  <si>
    <t>проведено 2 семинара для нко с привлечением ресурного центра РС (Я)</t>
  </si>
  <si>
    <t>приняло 8 специалистов из 7 мо и мр  на тему гос политика молодежной политики</t>
  </si>
  <si>
    <t>предоставлена стипендия 5 студентам</t>
  </si>
  <si>
    <t xml:space="preserve">оплата программы Барс - имущество </t>
  </si>
  <si>
    <t>Специалистами филиала ГБУ «ЦСППСиМ» за 2018 г. по 4 целевым  программам: «Модель семьи», «Социализация личности», «Первичный контроль», «Психологическое здоровье» оказано услуг: категория 14-17 лет –1345, категория 18-24 –93, категория 25-35 –709, общее количество благополучателей – 2147 (53,1% от общего количества молодежи улуса). Из них в категории молодежь «студенты» - 41, «безработная молодежь» - 122, «рабочая молодежь» - 595</t>
  </si>
  <si>
    <t>проведено 4 безалкогольные свадьбы</t>
  </si>
  <si>
    <t>финансовая поддержка организации студентов из Горного улуса "Хардыы"</t>
  </si>
  <si>
    <t>проведена оценка оборудования для продажи</t>
  </si>
  <si>
    <t>обучение специалиста МКУ УИЗО</t>
  </si>
  <si>
    <t>проведены кадастровые работы 16 земельных участков</t>
  </si>
  <si>
    <t>обеспечение прозрачности ведения деятельности</t>
  </si>
  <si>
    <t>опубликование извещений о торгах, аукционах</t>
  </si>
  <si>
    <t>МР 100 предоставлена субсидия из РБ 234,856 тыс руб на обустройство пандуса Администрации МР "Горный улус", МАУ "Центр Духовности" на беспроводную систему вызова помощи, желтые маркировки, круги маркировки на двери, поручни (8 шт)</t>
  </si>
  <si>
    <t>Предоставлена субсидия НКО ВОИ Горного улуса</t>
  </si>
  <si>
    <t>МКУ УУО (Максимова А.И.)</t>
  </si>
  <si>
    <t>ответственный секретарь адм комиссии (Васильева С.М.)</t>
  </si>
  <si>
    <t>5. Подпрограмма «Гражданско-патриотическое воспитание граждан»</t>
  </si>
  <si>
    <t xml:space="preserve">- телеперадач-5
-репортажей-15
-сюжетов-73
-роликов-6
</t>
  </si>
  <si>
    <t>Во исполнение Соглашения №9/П-18 от 07 декабря  между АО РИИХ «Сахамедиа» и муниципального района «Горный улус» произведена  бесплатная подписка многодетным семьям на республиканские газеты “Саха сирэ”-25 экз., “Якутия”- 25 экземляров в сумме 27 777  руб.</t>
  </si>
  <si>
    <t>приобретены ноутбук, зеркальная фотокамера, штатив, нпкамерный микрофон, аккумулятор, карта памяти, сумка фотокамеры на сумму 111 103,00 руб.</t>
  </si>
  <si>
    <t>По радио «Дабаан» действует рубрика «Вестник администрации улуса». Всего проведено  -24 выступлений, 2 прямых эфира представителей подразделений Администрации МР «Горный улус».  Размещено 23 объявлений</t>
  </si>
  <si>
    <t>9 мая обед для ветеранов тыла  и вручены подарки</t>
  </si>
  <si>
    <t>десант по наслегам</t>
  </si>
  <si>
    <t>конкурс спортивный уголок: 1-12, 2-8, 3-5 . Всего приняло участие 7 семей.</t>
  </si>
  <si>
    <t>мероприятие в с.Бердигестях</t>
  </si>
  <si>
    <t>на проведение форума семей</t>
  </si>
  <si>
    <t>участие в республиканском съезде родословия в г. Якутске</t>
  </si>
  <si>
    <t>участие в благотворительных акциях</t>
  </si>
  <si>
    <t>Для формирования фотоархива Администрации МР «Горный улус» профинансировано  за фотоуслуги</t>
  </si>
  <si>
    <t xml:space="preserve">при въезде в с.Бердигестях информационный стенд к Году Труда в Горном улусе;
-световой информационный стенд  Администрации Горного улуса на 1 этаже здания Администрации МР «Горный улус»
</t>
  </si>
  <si>
    <t>размещено в печатном издании муниципальных правовых актов, подлежащих официальному опубликованию объявлений, некрологов, соболезнований, информационных материалов администрации МР «Горный улус»</t>
  </si>
  <si>
    <t>предоставлена премия по итогам Года</t>
  </si>
  <si>
    <t>ФКУ (Тарасова К.В.)</t>
  </si>
  <si>
    <t>Управление архитектуры и строительства (Протопопов А.В.)</t>
  </si>
  <si>
    <t>приняло участие 10 семей, 3 призовых места.</t>
  </si>
  <si>
    <t>экобэрдьигэс</t>
  </si>
  <si>
    <t>баннеры на вил тракте, мытаах, арзу иннигэр</t>
  </si>
  <si>
    <t>5 тыс - Лукин А., 10 тыс -Дунаев Эрик, 10 тыс. - Замятин Минтимир на участие в всероссийском конкурсе мистер университет, Оказание денежного поощрения одаренным детям и молодым гражданам Горного улуса Герасимовой Арине Васильевне, Харитоновой Сардаане Дмитриевне, Лукину Эрхану Родионовичу воспитанникам детской эстрадной группы «Кемус Далаьа»</t>
  </si>
  <si>
    <t xml:space="preserve">предоставлена премия 16 золотым медалистам </t>
  </si>
  <si>
    <t>предоставлена стипендия 5 учащимся</t>
  </si>
  <si>
    <t>участие представителей Горного улуса в Дальневосточном форуме Синергия Севера</t>
  </si>
  <si>
    <t xml:space="preserve">предоставлена премия  11 журналистам по 3 тыс рублей </t>
  </si>
  <si>
    <t>по итогам конкурса из РБ  предоставлена субсидия 211,039 тыс. руб. Проведен конкурс среди мо и мбу  на проведение патриотических мероприятий, по итогам отбора профинасировано 5 проектов, из 5 наслегов</t>
  </si>
  <si>
    <t>Финансирование распределено между 7 учреждениями (Магарасский ЦД, Маганинский ЦД, ДШИ, Центр Духовности, филиалы МЦБС, Шологонский ЦД, Мытахский музей – галерея).</t>
  </si>
  <si>
    <t>проведение мероприятий</t>
  </si>
  <si>
    <t>всего предоставлены денежные выплаты для тренировочного процесса и участия для соревнований – 24 человека, вознаграждения спортсменам – 15 человек.</t>
  </si>
  <si>
    <t>профинансировано 2 мероприятия по адаптивному спорту</t>
  </si>
  <si>
    <t>комплексная спартакиада – 13 мероприятий;
улусные соревнования – 24 мероприятия,
Физкультурно-оздоровительные и спортивно-массовые мероприятия проведены 3 мероприятия, приняли участие в 48 чемпионатах и соревнованиях РС (Я),  и в 12 Чемпионатах, Первенствах России и Всероссийских турнирах.</t>
  </si>
  <si>
    <t>баннер Манчаары</t>
  </si>
  <si>
    <t>Организовано обучение 14 работников органов местного самоуправления Горного улуса</t>
  </si>
  <si>
    <t>Организованы курсы повышения квалификации и семинары по закупкам, из средств программы направлено 15 000 рублей</t>
  </si>
  <si>
    <t>Выявлены 2 муниципальных служащих, направлено материальное стимулирование в сумме 40 000 рублей</t>
  </si>
  <si>
    <t>Управляющий делами (Стручкова С.С.)</t>
  </si>
  <si>
    <t>УЭР</t>
  </si>
  <si>
    <t>МКУ УК и ДР ( Матвеева Т. Е.)</t>
  </si>
  <si>
    <t>Доля ветеранов получивших поддержку в течении реализации межмуниципальной программы - 4% (план 3,3)</t>
  </si>
  <si>
    <t>Доля органов местного самоуправления муниципального района «Горный улус» РС(Я) и подведомственных организаций, обеспечивающих размещение информации о своей деятельности на Интернет-сайтах, в соответствии со всеми требованиями федеральных и региональных нормативных правовых актов - 100 % (план 100)</t>
  </si>
  <si>
    <t>Количество услуг, оказываемых органами местного самоуправления в муниципальном районе «Горный улус» РС(Я)  - 14 (14)</t>
  </si>
  <si>
    <t>Количество размещенных программ в сети телевидения - 99 (99)</t>
  </si>
  <si>
    <t>Количество размещенных программ  на радио - 26</t>
  </si>
  <si>
    <t>Количество подписчиков на газету «Улэ кууьэ» - 1102 (1100)                              Количество опубликованных материалов, пресс-релизов шт.- 75 (70)</t>
  </si>
  <si>
    <t>Количество проведенных конкурсов журналисткого мастерства -1 (1)</t>
  </si>
  <si>
    <t xml:space="preserve">Доля пользователей в подразделениях Администрации улуса включенных в систему  электронного документооборота - 21 (21)     </t>
  </si>
  <si>
    <t xml:space="preserve">оказана материальная помощь в ремонте жилья 4 ветеранам тыла          Софинансирование с республиканского бюджета и бюджета муниципальных образований        </t>
  </si>
  <si>
    <t xml:space="preserve">Индикаторы программы </t>
  </si>
  <si>
    <t>число зарегистрированных преступлений - 103 (план 81)</t>
  </si>
  <si>
    <t>число зарегистрированных преступлений на 10 тысяч человек населения - 86 (81);</t>
  </si>
  <si>
    <t>Удельный вес тяжких и особо тяжких преступлений в общей структуре зарегистрированных преступлений - 10,7 (7,4)</t>
  </si>
  <si>
    <t>Количество дорожно-транспортных происшествий - 12 (43)</t>
  </si>
  <si>
    <t>Число пострадавших в результате дорожно-транспортных происшествий - 31 (31)</t>
  </si>
  <si>
    <t>Доля МО, принявших участие в реализации программы развития муниципальной службы - 100 (100)</t>
  </si>
  <si>
    <t>Количество муниципальных служащих, прошедших курсы повышения квалификации-39,4 (40)</t>
  </si>
  <si>
    <t>Удельный вес муниципальных служащих с образованием «Государственное и муниципальное управление»-62 (50)</t>
  </si>
  <si>
    <t>Доля муниципальных служащих, включенных в резерв управленческих кадров - 5 (5)</t>
  </si>
  <si>
    <t>Доля муниципальных служащих, включенных в кадровый резерв-10 (10)</t>
  </si>
  <si>
    <t>Доля должностей муниципальной службы, на который сформирован резерв управленческих кадров -10 (10)</t>
  </si>
  <si>
    <t>Доля должностей муниципальной службы, на который сформирован кадровый резерв-5 (5)</t>
  </si>
  <si>
    <t>Охват ветеранов войны и тыла на улусных и республиканских мероприятиях - 62,4 % (план 60) (индикатор некорректный, программа охватывает всех представителей старшего поколения и мероприятия направлены на них)</t>
  </si>
  <si>
    <t>Объем доходов от управления муниципальным имуществом - 1570,6 (800)</t>
  </si>
  <si>
    <t>Увеличение количества объектов капитального строительства, поставленных на государственный кадастровый учет для государственной регистрации права - 6 (6)</t>
  </si>
  <si>
    <t>Увеличение количества объектов имущества казны улуса, которые имеют стоимость-5 (4)</t>
  </si>
  <si>
    <t>Объем доходов от сдачи в арренду имущества, за исключением ЗУ - 1163,5 (500)</t>
  </si>
  <si>
    <t>Увеличение количества застрахованных объектов казны - 0(5)</t>
  </si>
  <si>
    <t>Индикаторы программы исполнены на 67,18 %</t>
  </si>
  <si>
    <t>Увеличение площади ЗУ, находящихся в собственности МО, физ. и юр. Лиц - 362 (565) га</t>
  </si>
  <si>
    <t>Увеличение количества ЗУ, поставленных на кадастровый учет для государственной регистрации права собственности МР, МО - 18 (18)</t>
  </si>
  <si>
    <t>Увеличение количества ЗУ, зарегистрированных в собственность МР - 9 (9)</t>
  </si>
  <si>
    <t>Объем доходов от управления муниципальным имуществом (земля) - 5412,17 (2655)</t>
  </si>
  <si>
    <t>В т.ч. объем доходов от аренды неразграниченных ЗУ - 1738,7 (2485)</t>
  </si>
  <si>
    <t>Увеличение количества населенных пунктов, на территории которых проведены работы по созданию и обновлению картографических материалов - 2 (2)</t>
  </si>
  <si>
    <t>Доля населенных пунктов, обеспеченных картографическими материалами - 44,4 (45)</t>
  </si>
  <si>
    <t>Увеличение количества кадастровых кварталов, на которые проведены комплексные кадастровые работы - 0 (0)</t>
  </si>
  <si>
    <t>Увелечение поступления налога на землю - 0 (3)</t>
  </si>
  <si>
    <t>Увелечение поступления арендной платы за земельные участки - 0(3)</t>
  </si>
  <si>
    <t>Индикаторы программы выполены на 100 %</t>
  </si>
  <si>
    <t>Коэффициент рождаемости по отношению коэффициента рождаемости в целом по Якутии -16,7 % (18) промилле</t>
  </si>
  <si>
    <t>Коэффициент брачности - 4,2 (4,4)</t>
  </si>
  <si>
    <t>Коэффициент разводимости - 2,3 (3,1)</t>
  </si>
  <si>
    <t>Количество мероприятий, направленных на развитие духовно-нравственных традиций семейных отношений -10 (10)</t>
  </si>
  <si>
    <t>Доля семей, находящихся в социально опасном положении, поставленных на учете социального учреждения, из общего числа семей улуса - 1 (1,5)</t>
  </si>
  <si>
    <t>Доля детей, находящихся в трудной жизненной ситуации, состоящих на учете социального учреждения, из общего числа детей улуса - 2,7 (2,8)</t>
  </si>
  <si>
    <t>Доля человек, прошедших лечение от алкоголизма, из числа состоящих на учете в учреждениях социального обслуживания семьи и детей - 16,7 (23,2)</t>
  </si>
  <si>
    <t>Доля численности населения, охваченного территориями опорных центров ЗОЖ, из общего числа населения-34,3 (24,6)</t>
  </si>
  <si>
    <t>Доля малоимущих семей, состоящих в реестре особо нуждающихся семей, из общего числа семей - 17,52 (24,6)</t>
  </si>
  <si>
    <t>Индикаторы программы выполены на  99,5 %</t>
  </si>
  <si>
    <t>Индикаторы программы выполнены на 92,9 %</t>
  </si>
  <si>
    <t>Количество ликвидированных несанкционированных мест размещения отходов - 10 (6)</t>
  </si>
  <si>
    <t>Установка баннеров - 6 (3)</t>
  </si>
  <si>
    <t>Изготовление буклетов - 50 (100)</t>
  </si>
  <si>
    <t>Количество выходов в СМИ (радио, тв, газета) - 34 (15)</t>
  </si>
  <si>
    <t>Количество участников акции "Природа и мы" - 4389 (800)</t>
  </si>
  <si>
    <t>Плата за негативное воздействие на окружающую среду -737,865 (500)</t>
  </si>
  <si>
    <t>Взимание штрафов- 622,66 (320)</t>
  </si>
  <si>
    <t>Индикаторы программы выполнены на 100 %</t>
  </si>
  <si>
    <t>Количество несовершеннолетних, состоящих на учете в КДН и ЗП - 9 (15)</t>
  </si>
  <si>
    <t>Число семей находящихся в социально – опасном положении, состоящих на учете в КДН и ЗП - 23 (27)</t>
  </si>
  <si>
    <t>Число несовершеннолетних, привлеченных к административной ответственности за появление в состоянии алкогольного опьянения, распитие спиртных напитков в общественных местах - 0 (3)</t>
  </si>
  <si>
    <t>Количество преступлений, совершенных несовершеннолетними - 0 (4)</t>
  </si>
  <si>
    <t>Число несовершеннолетних в возрасте от 14 до 18 лет, получивших услугу временного трудоустройства - 35 (20)</t>
  </si>
  <si>
    <t>Охват несовершеннолетних, состоящих на учете, дополнительным образованием в учреждениях культуры, спорта и дополнительного образования - 78 (75)</t>
  </si>
  <si>
    <t>Количество общественных формирований направленных на профилактику правонарушений (ЮДП, ОКДН и другие общественные формирования) 19 (18)</t>
  </si>
  <si>
    <t>Индикаторы программы выполнены на 85,41 %</t>
  </si>
  <si>
    <t>Доля муниципальных образований, в которых реализуются программы поддержки социально ориентированных  некоммерческих организаций - 33,3 (40)</t>
  </si>
  <si>
    <t>Доля юридически зарегистрированных СО НКО на территории МР из общего числа НКО - 50 (50)</t>
  </si>
  <si>
    <t>Доля юридически зарегистрированных ТОС на территории МР из общего числа "туелбэ" - 12,5 (5)</t>
  </si>
  <si>
    <t>Доля СО НКО и ТОС, участвующих в конкурсах социально значимых проектов, из общего числа участников конкурсов - 70 (20)</t>
  </si>
  <si>
    <t>Доля СО НКО и ТОС, получивших Грантовые поддержки - 37,5 (30)</t>
  </si>
  <si>
    <t>Доля СО НКО, предоставляющих населению социальные услуги - 0 (10)</t>
  </si>
  <si>
    <t>Доля СО НКО и ТОС, получающих методическую, информационную и консультационную поддержку из общего числа зарегистрированных СО НКО и ТОС - 80 (50)</t>
  </si>
  <si>
    <t>Доля реализованных проектов СО НКО и ТОС, которым оказана финансовая поддержка за счет средств субсидии, из общего количества проектов, которым оказана финансовая поддержка - 100 (80)</t>
  </si>
  <si>
    <t xml:space="preserve">ОСП (Туралысова С.И.)Оформлен возврат средств пункта 4.2.5. «Учреждение ежегодной премии Главы МР «Горный улус» лучшим специалистам» подпрограммы 4 «Молодежные общественные инициативы» по причине отсутствия кандидатов на премию </t>
  </si>
  <si>
    <t>индикаторы программы выполнены на 94,64</t>
  </si>
  <si>
    <t>Количество субъектов малого и среднего предпринимательства - 549 (656)</t>
  </si>
  <si>
    <t>Оборот продукции субъектов малого и среднего предпринимательства-1021 (749,7) млн руб</t>
  </si>
  <si>
    <t>Объем отгруженных товаров собственного производства, выполнения работ и услуг-680 (598)</t>
  </si>
  <si>
    <t>Объем налоговых поступлений по специальным режимам налогообложения-10255 (10920)</t>
  </si>
  <si>
    <t>Количество субъектов малого и среднего предпринимательства получивших финансовую поддержку-19(36)</t>
  </si>
  <si>
    <t>Количество субъектов малого и среднего предпринимательства получивших имущественную поддержку-9 (9)</t>
  </si>
  <si>
    <t>Количество субъектов малого и среднего предпринимательства получивших информационно-консультационную поддержку-444(400)</t>
  </si>
  <si>
    <t>Доля занятых в малом бизнесе от общего числа занятых в экономике-22(21)</t>
  </si>
  <si>
    <t>Количество получателей муниципальной поддержки в сфере туризма-0(0)</t>
  </si>
  <si>
    <t>Доля молодых предпринимателей получивших муниципальную, государственную поддержку, от общего числа получателей поддержки-21 (26)</t>
  </si>
  <si>
    <t>Объем оказанных туристских услуг-2200 (2000)</t>
  </si>
  <si>
    <t>Количество размещенных человек в коллективных средствах размещения-685-650)</t>
  </si>
  <si>
    <t>льготные микрозаймы предоставлены 9 субъектам малого предпринимательства на общую сумму 3400 тыс. рублей</t>
  </si>
  <si>
    <t>Индикаторы программы выполнены на 96,22 %</t>
  </si>
  <si>
    <t>Численность специалистов по работе с молодежью прошедших курсы повышения квалификации -8 (4)</t>
  </si>
  <si>
    <t>Численность молодежи охваченной сезонной занятостью - 50 (50)</t>
  </si>
  <si>
    <t>Количество молодежи, получивших социально-психологические услуги-2174 (1800)</t>
  </si>
  <si>
    <t>Количество оказанных социально-психологических услуг - 1070 (1100)</t>
  </si>
  <si>
    <t>Количество выпуска теле-радио передач по вопросам социально-психологической поддержки и по молодежной политике - 46 (55)</t>
  </si>
  <si>
    <t>Количество молодых специалистов прошедших курсы повышения профессионального мастерства - 8 (2)</t>
  </si>
  <si>
    <t>Количество проведенных молодежных фестивалей мероприятий, конкурсов, смотров, бесед, спартакиад, ысыахов - 50 (45)</t>
  </si>
  <si>
    <t>Количество мероприятий по гражданско- патриотическому воспитанию молодежи - 116 (22)</t>
  </si>
  <si>
    <t>Количество волонтеров, задействованных в улусных, республиканских, российских мероприятиях - 3500 (200)</t>
  </si>
  <si>
    <t>Участие молодежных общественных организаций в грантовых конкурсах улуса, республики, РФ-8 (3)</t>
  </si>
  <si>
    <t>Количество мероприятий по формирование ЗОЖ среди молодежи-7 (10)</t>
  </si>
  <si>
    <t>Количество поощренной молодежи за достижения в выбранной деятельности-204 (30)</t>
  </si>
  <si>
    <t>Количество мероприятий по продвижению игр Манчаары в Горном улусе - 7 (2)</t>
  </si>
  <si>
    <t>Увеличение числа обновленного спортивного инвентаря и оборудования общеобразовательных учреждений и сел, обновление спортивных залов для развития массовых видов спорта - 1 (1)</t>
  </si>
  <si>
    <t xml:space="preserve">Расходы на выплаты персоналу в целях обеспечения выполнения функций государственными (муниципальными) органами, казенными учреждениями, </t>
  </si>
  <si>
    <t>Увеличение общего числа специалистов по физической культуре и спорту с высшим профессиональным образованием - 5 (5)</t>
  </si>
  <si>
    <t>Увеличение общего количества населения улуса, регулярно занимающегося физической культурой и спортом - 4599 (4500)</t>
  </si>
  <si>
    <t>Присвоено спортивных разрядов (развитие спорта высших достижений) - 112 (90)</t>
  </si>
  <si>
    <t>Увеличение выездов на учебно-тренировочные сборы, специализированную подготовку резерва и членов сборной команды Горного улуса (развитие спорта высших достижений) - 8 (6)</t>
  </si>
  <si>
    <t>Увеличение количества медалей, завоеванных спортсменами Горного улуса на Чемпионатах Республики, Дальнего Востока, России, Европы, Мира - 16 (15)</t>
  </si>
  <si>
    <t>Увеличение доли граждан систематически занимающихся национальными видами спорта, в общей численности населения - 46 (46)</t>
  </si>
  <si>
    <t>Исполнение индикаторов программы на 96,92 %</t>
  </si>
  <si>
    <t xml:space="preserve">Удовлетворенность жителей качеством предоставления муниципальных услуг КДУ - 72,7 (90) </t>
  </si>
  <si>
    <t>Численность участников культурно-досуговых формирований и культурно-массовых мероприятий на платной основе - 53 (54,4)</t>
  </si>
  <si>
    <t>Доля детей участников культурно-досуговых формирований и культурно-массовых мероприятий на платной основе из общей численности участников - 13,5 (7,72)</t>
  </si>
  <si>
    <t>Количество клубных формирований - 233 (230)</t>
  </si>
  <si>
    <t>Участие фольклорных коллективов, мастеров – ремесленников в фестивалях, конкурсах, выставках российского, международного уровней - 5(4)</t>
  </si>
  <si>
    <t>Удовлетворенность пользователей услугами библиотеки - 93 (90)</t>
  </si>
  <si>
    <t>Охват населения библиотечным обслуживанием - 63,2 (63,4)</t>
  </si>
  <si>
    <t>Количество библиографических записей в сводном электронном каталоге библиотек Горного улуса, в том числе включенные в Сводный каталог библиотек России - 18,7 (14,2)</t>
  </si>
  <si>
    <t>Обновляемость книжного фонда  к общему фонду - 2,71 (3,2)</t>
  </si>
  <si>
    <t>Книгообеспеченность на 1 жителя-9,9 (9,95)</t>
  </si>
  <si>
    <t>Количество оцифрованных документов - 350 (300)</t>
  </si>
  <si>
    <t>Доля модельных библиотек из общего числа библиотек ЦБС- 80 (80)</t>
  </si>
  <si>
    <t>Удовлетворенность жителей услугами музеев - 74,2 (90)</t>
  </si>
  <si>
    <t>Доля предоставленных(во всех форматах) зрителю музейных предметов в общем количестве музейных предметов основного фонда - 49,8 (34)</t>
  </si>
  <si>
    <t>Посещаемость музейных учреждений - 3975 (3766)</t>
  </si>
  <si>
    <t>Посещаемость музейных учреждений (на платной основе)-647 (560)</t>
  </si>
  <si>
    <t>Выставочные проекты, осуществляемые на территории Горного улуса - 82 (71)</t>
  </si>
  <si>
    <t>Проведение научных исследований, экспедиций и проектов - 1(1)</t>
  </si>
  <si>
    <t>Предоставлена субсидия 31 хозяйству, имеющим 25 и более кобыл, по ставке 1945,05 на 1460 кобыл (На основании Федерального закона "О государственной регистрации юридических лиц и индивидуальных предпринимателей" от 08.08.2001 N 129-ФЗ Межрайонная ИФНС России №8 по РС(Я) временно приостановил деятельность КХ ТНВ "Тоцуулаах" (Дьяконова Л.П.) за не предоставление отчетности. В результате, заморожен расчетный счет хозяйства.)</t>
  </si>
  <si>
    <t>Индикаторы программы исполнены на 80,3  %</t>
  </si>
  <si>
    <t>Крупный рогатый скот -5041 (5786) , в том числе коровы - 2253 (2681)</t>
  </si>
  <si>
    <t>Лошади - 4840 (5786), в том числе кобылы 3168</t>
  </si>
  <si>
    <t>свиньи - 188 (184)</t>
  </si>
  <si>
    <t>ОПО (Скрыбыкина О.Н.)</t>
  </si>
  <si>
    <t>валовый надой молока -  4296,6 (4197,5)                                               Закуп молока- 3419 (3550)      Средний удой с 1 коровы-1907 (1565,6)</t>
  </si>
  <si>
    <t>Производство цельномолочной продукции (в пересчете на молоко) - 1555 (1709)                            Производство масла сливочного-80,7 (77)</t>
  </si>
  <si>
    <t>заготовка сена  - 13188 (15815)</t>
  </si>
  <si>
    <t>Производство мяса в живом весе-1555 (1709), сдача мяса-0 (64) Полуфабрикаты мясные-47,6 (78) Производство хлеба и хлебобулочных изделий - 776,2 (765,9)</t>
  </si>
  <si>
    <t>Поголовье серебристо-черных лисиц во всех формах хозяйствования, на конец года - 225</t>
  </si>
  <si>
    <t>почвообработка -240,2 (200) га</t>
  </si>
  <si>
    <t>посевная площадь-35,01 (35), валовый сбор - 1784 (1760), урожайность-50,96 (50,29)</t>
  </si>
  <si>
    <t>посевная площадь-13,02 (13), валовый сбор - 1404 (2370), урожайность-107,83 (182,31)</t>
  </si>
  <si>
    <t xml:space="preserve">индикаторы овощей закрытого грунта предлагаю исключить </t>
  </si>
  <si>
    <t xml:space="preserve">птицы - 983                                        олени - 57 (235)                        искусственное осеменение - 950 (950) исключить </t>
  </si>
  <si>
    <t>убрать индикаторы завоза семян, и удобрений, изменить на индикаторы программы кормопроизводства</t>
  </si>
  <si>
    <t>МКУ УСХ (Дьяконов В.Н.) слишком много индикаторов, на которых не предусмотрено финансирование, и нет индикаторов на мероприятие в которых есть финансирование</t>
  </si>
  <si>
    <t>Индикаторы программы исполнены на 83,6  %</t>
  </si>
  <si>
    <t>По подпрограмме «Переселение граждан из ветхого и аварийного жилищного фонда» в 2018 году введено в эксплуатацию 2 многоквартирных жилых дома в с.Бердигестях с общей площадью 2542,50 кв.м. по этапу 2016 года. (34 жилых помещения) По итогам проделанной работы в рамках реализации РАП по переселению граждан из аварийного жилищного фонда мероприятия на 2013-2017 годы завершены. неосвоенный остаток предусмотренных средств планируется провести работы по сносу аварийных домов</t>
  </si>
  <si>
    <t>Разработка  и утверждение  схемы территориального планирования МР «Горный улус» - 0(0)</t>
  </si>
  <si>
    <t>Количество населенных пунктов, принявших правила землепользования -1 (1)Количество населенных пунктов, территория которых  обеспечена проектами планировки-1 (1)</t>
  </si>
  <si>
    <t>Количество населенных пунктов, принявших генеральные планы -1 (0) Количество населенных пунктов, территория которых  обеспечена нормативами градостроительного проектирования-0 (0)</t>
  </si>
  <si>
    <t>Общий объем освобожденного жилищного фонда -2283,1 (2044,9) кв м                     Удельный вес ветхого и аварийного жилищного фонда - 25,46 (25,54) %</t>
  </si>
  <si>
    <t>Молодые семьи, улучшившие жилищные условия с помощью социальных выплат-7 (7)</t>
  </si>
  <si>
    <t>Дополнительный ввод жилья - 1297,4 (1000,8)</t>
  </si>
  <si>
    <t>количество семей -13(14)                             ввод жилья -1222 (980) кв м</t>
  </si>
  <si>
    <t>Индикаторы программы исполнены на 80,04  %</t>
  </si>
  <si>
    <t>Выполнены работы по содержанию муниципальных автодорог «Орто-Сурт – Кептин» (, «Бердигестях – Ерт», «Дикимдя – Эбэ». (каждый месяц 1 рейс). Помимо этого выполнены работы по рубке и расчистке леса для видимости дороги на нескольких участках автодорог «Орто-Сурт – Кептин», «Бердигестях – Ерт». КМ  О-С-Кептин - 3000 кв.м.
Бердиг-Ерт - 3250+3000=6250 кв.м. На остаток средств объявлен электронный аукцион на содержание муниципальных автодорог на 2018-2019 годы, победителем объявлен ООО «Амгор», на сегодняшний день подрядная организация выполняет работы согласно условиям заключенного контракта.</t>
  </si>
  <si>
    <t>выполнены работы по ремонту мостовых переходов и искусственных сооружений муниципальных автодорог «Бердигестях - Ерт», «Орто-Сурт – Кептин». По остатку средств, ранее подписанный контракт на выполнение работ по строительству мостового перехода «Оллоону» на автомобильной дороге «Кептин-Тонгулах» расторгнут по соглашению сторон, по итогам повторного аукциона определен победитель, выполнение строительных работ в 2019 году.</t>
  </si>
  <si>
    <t>Выполнены работы по ремонту муниципальной автодороги «Бердигестях – Ерт» Горного улуса с общей протяженностью 6,5 км., подрядная организация ООО «Амгор», а также работы по ремонту муниципальной автодороги «Орто-Сурт-Кептин», ремонтные работы на трех более проблемных участках с общей протяженностью 5,3 км. По данной подпрограмме имеется остаток средств в сумме 500,00 тыс.руб. по контракту с ООО «Сахаспецтранс» 2013 года по строительству автодороги «Орто-Сурт – Кептин» Горного улуса.</t>
  </si>
  <si>
    <t xml:space="preserve">Количество отремонтированных инженерных сооружений муниципальных автомобильных дорог-11,8 (5,5) </t>
  </si>
  <si>
    <t>Общая протяженность автомобильных дорог общего пользования местного значения-565,4 (565,4)                                           Протяженность автомобильных дорог общего пользования местного значения, не отвечающих нормативным требованиям - 487,6 (486,6)</t>
  </si>
  <si>
    <t>Протяженность отремонтированных межпоселковых автодорог муниципального значения - 5 (3)                       Протяженность построенных автодорог муниципального значения- 0 (2)</t>
  </si>
  <si>
    <t>Индикаторы программы исполнены на 100  %</t>
  </si>
  <si>
    <t>Удельный вес рабочих мест, на которых проведена аттестация рабочих мест по условиям труда (% от общего количества рабочих мест в Горном улусе) - 100 (60)</t>
  </si>
  <si>
    <t>Удельный вес , прошедших обучение по охране труда, работников и работодателей от общего числа работников-100 (50)</t>
  </si>
  <si>
    <t>Количество проведенных семинаров, круглых столов, совещаний-10 (3)</t>
  </si>
  <si>
    <t>Проведение медицинских осмотров работников-2388 (1500)</t>
  </si>
  <si>
    <t>Количество проверок организаций в Горном улусе- 38 (10)</t>
  </si>
  <si>
    <t>Проведение мероприятий по обучению для специалистов малого бизнеса-3 (3)                               Количество изданных (тиражированных) учебно-методических материалов-50 (20)</t>
  </si>
  <si>
    <t>Индикаторы программы исполнены на 99,79 %</t>
  </si>
  <si>
    <t>Индикаторы программы исполнены на 97,6 %</t>
  </si>
  <si>
    <t>Доля лиц с ограниченными возможностями здоровья и инвалидов принявших участие в соревнованиях по адаптивным видам спорта -14 (8)</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</si>
  <si>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- 11,2 (9)</t>
  </si>
  <si>
    <t>Доля доступных для инвалидов и других маломобильных групп населения приоритетных объектов социальной инфраструктуры в общем кол-ве приоритетных объектов - 6,25 (35)</t>
  </si>
  <si>
    <t>Доля детей в возрасте от 12 месяцев до 7 лет,  охваченных  различными формами дошкольного образования-79,5 (100)</t>
  </si>
  <si>
    <t>Охват детей от 5 до 7 лет в дошкольных учреждениях - 100 (100)</t>
  </si>
  <si>
    <t>Охват дошкольными образовательными учреждениями детей в возрасте от 3 до 7 лет-100 (100)</t>
  </si>
  <si>
    <t>Индикаторы программы исполнены на 90,88 %</t>
  </si>
  <si>
    <t>Для выпускников общеобразовательных учреждений, получивших аттестат, от общего количества выпускников общеобразовательных учреждений 100 (97)</t>
  </si>
  <si>
    <t>Доля выпускников муниципальных общеобразовательных учреждений, сдавших единый государственный экзамен по русскому языку-100 (94)</t>
  </si>
  <si>
    <t>Доля выпускников муниципальных общеобразовательных учреждений, сдавших единый государственный экзамен по математике-100 (94)</t>
  </si>
  <si>
    <t>Доля выпускников общеобразова-тельных учреждений, поступивших в учреждения профессионального образования и ВУЗ-98,2 (97)</t>
  </si>
  <si>
    <t>Удельный вес детей-инвалидов, получающих образование на дому с использованием дистанционных образовательных технологий, от общего числа детей-инвалидов, которым это показано - 34,7 (5)</t>
  </si>
  <si>
    <t>Доля детей, которым оказана поддержка в творческом развитии - 19,5 (19,5)</t>
  </si>
  <si>
    <t>Доля детей и подростков в возрасте 6-18 лет, занимающихся в системе дополнительного образования детей, в общей численности детей и подростков в возрасте 6-18 лет - 74,4 (86)</t>
  </si>
  <si>
    <t>Доля детей, находящихся в трудной жизненной ситуации, охваченных бесплатным дополнительным образованием - 100 (95)</t>
  </si>
  <si>
    <t>Доля детей в возрасте от 5 до 18 лет, получающих дополнительное образование с использованием сертификата дополнительного образования -0 (10)</t>
  </si>
  <si>
    <t>Доля учителей общеобразовательных учреждений, имеющих стаж педагогической работы до 10 лет, в общей численности учителей  общеобразовательных учреждений - 29,2 (19)</t>
  </si>
  <si>
    <t>Доля педагогов, распространивших опыт работы на муниципальном, региональном уровнях-51 (45)</t>
  </si>
  <si>
    <t>Доля выпускников 9 классов, которым предоставлена возможность выбора профиля обучения, в общей численности выпускников 9 классов, проживающих в сельской местности, на удаленных и труднодоступных территориях - 71 (97)</t>
  </si>
  <si>
    <t>Доля охвата учащихся дуальным образованием - 35 (34)</t>
  </si>
  <si>
    <t>Доля охвата учащихся агропрофилированным образованием - 26 (11)</t>
  </si>
  <si>
    <t>Доля муниципальных общеобразовательных организаций, здания которых находятся в аварийном состоянии или требуют капитального ремонта, в общей численности муниципальных общеобразовательных организаций - 36,4 (36,4)</t>
  </si>
  <si>
    <t>Процент выполнения графика выполнения работ на объектах капитального сторительства - 100 (100)</t>
  </si>
  <si>
    <t>Удельный вес численности детей, охваченных полезной деятельностью, организованным отдыхом и оздоровлением в летнее время - 79,3 (82)</t>
  </si>
  <si>
    <t>Доля детей, находящихся в трудной жизненной ситуации, охваченных организованным  отдыхом и оздоровлением- 100 (95)</t>
  </si>
  <si>
    <t>Число построенных и реконструированных детских стационарных лагерей- 1 (2)</t>
  </si>
</sst>
</file>

<file path=xl/styles.xml><?xml version="1.0" encoding="utf-8"?>
<styleSheet xmlns="http://schemas.openxmlformats.org/spreadsheetml/2006/main">
  <numFmts count="8">
    <numFmt numFmtId="43" formatCode="_-* #,##0.00\ _₽_-;\-* #,##0.00\ _₽_-;_-* &quot;-&quot;??\ _₽_-;_-@_-"/>
    <numFmt numFmtId="164" formatCode="0.0"/>
    <numFmt numFmtId="165" formatCode="#,##0.0"/>
    <numFmt numFmtId="166" formatCode="0.000"/>
    <numFmt numFmtId="167" formatCode="_-* #,##0.00_р_._-;\-* #,##0.00_р_._-;_-* &quot;-&quot;??_р_._-;_-@_-"/>
    <numFmt numFmtId="168" formatCode="#,##0.000"/>
    <numFmt numFmtId="169" formatCode="#,##0.000_ ;\-#,##0.000\ "/>
    <numFmt numFmtId="170" formatCode="#,##0.00000_ ;\-#,##0.00000\ "/>
  </numFmts>
  <fonts count="27">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i/>
      <sz val="10"/>
      <name val="Times New Roman"/>
      <family val="1"/>
      <charset val="204"/>
    </font>
    <font>
      <b/>
      <i/>
      <sz val="10"/>
      <name val="Times New Roman"/>
      <family val="1"/>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b/>
      <sz val="10"/>
      <color indexed="8"/>
      <name val="Times New Roman"/>
      <family val="1"/>
      <charset val="204"/>
    </font>
    <font>
      <b/>
      <sz val="10"/>
      <color theme="1"/>
      <name val="Times New Roman"/>
      <family val="1"/>
      <charset val="204"/>
    </font>
    <font>
      <i/>
      <sz val="10"/>
      <color indexed="8"/>
      <name val="Times New Roman"/>
      <family val="1"/>
      <charset val="204"/>
    </font>
    <font>
      <b/>
      <sz val="10"/>
      <color rgb="FF000000"/>
      <name val="Times New Roman"/>
      <family val="1"/>
      <charset val="204"/>
    </font>
    <font>
      <b/>
      <sz val="9"/>
      <color indexed="81"/>
      <name val="Tahoma"/>
      <family val="2"/>
      <charset val="204"/>
    </font>
    <font>
      <sz val="10"/>
      <color indexed="8"/>
      <name val="Arial Cyr"/>
      <family val="2"/>
      <charset val="204"/>
    </font>
    <font>
      <sz val="10"/>
      <color rgb="FF434343"/>
      <name val="Times New Roman"/>
      <family val="1"/>
      <charset val="204"/>
    </font>
    <font>
      <vertAlign val="subscript"/>
      <sz val="10"/>
      <name val="Times New Roman"/>
      <family val="1"/>
      <charset val="204"/>
    </font>
    <font>
      <i/>
      <sz val="10"/>
      <color rgb="FF000000"/>
      <name val="Times New Roman"/>
      <family val="1"/>
      <charset val="204"/>
    </font>
    <font>
      <vertAlign val="superscript"/>
      <sz val="10"/>
      <color indexed="8"/>
      <name val="Times New Roman"/>
      <family val="1"/>
      <charset val="204"/>
    </font>
    <font>
      <sz val="9"/>
      <color indexed="81"/>
      <name val="Tahoma"/>
      <family val="2"/>
      <charset val="204"/>
    </font>
    <font>
      <b/>
      <i/>
      <sz val="10"/>
      <color indexed="8"/>
      <name val="Times New Roman"/>
      <family val="1"/>
      <charset val="204"/>
    </font>
    <font>
      <sz val="10"/>
      <color theme="1"/>
      <name val="Calibri"/>
      <family val="2"/>
      <charset val="204"/>
      <scheme val="minor"/>
    </font>
    <font>
      <i/>
      <sz val="10"/>
      <color theme="1"/>
      <name val="Times New Roman"/>
      <family val="1"/>
      <charset val="204"/>
    </font>
    <font>
      <sz val="11"/>
      <color theme="1"/>
      <name val="Times New Roman"/>
      <family val="1"/>
      <charset val="204"/>
    </font>
    <font>
      <sz val="10"/>
      <color theme="1"/>
      <name val="Arial"/>
      <family val="2"/>
      <charset val="204"/>
    </font>
    <font>
      <sz val="10"/>
      <color rgb="FFFF0000"/>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9"/>
        <bgColor indexed="8"/>
      </patternFill>
    </fill>
    <fill>
      <patternFill patternType="solid">
        <fgColor rgb="FFFFC000"/>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19">
    <xf numFmtId="0" fontId="0" fillId="0" borderId="0"/>
    <xf numFmtId="43" fontId="1" fillId="0" borderId="0" applyFont="0" applyFill="0" applyBorder="0" applyAlignment="0" applyProtection="0"/>
    <xf numFmtId="0" fontId="2" fillId="0" borderId="0"/>
    <xf numFmtId="0" fontId="2" fillId="0" borderId="0"/>
    <xf numFmtId="164" fontId="7" fillId="0" borderId="0">
      <alignment vertical="top" wrapText="1"/>
    </xf>
    <xf numFmtId="0" fontId="15"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89">
    <xf numFmtId="0" fontId="0" fillId="0" borderId="0" xfId="0"/>
    <xf numFmtId="0" fontId="3" fillId="0" borderId="0" xfId="2" applyFont="1" applyFill="1" applyAlignment="1">
      <alignment horizontal="center"/>
    </xf>
    <xf numFmtId="0" fontId="4" fillId="0" borderId="0" xfId="2" applyFont="1"/>
    <xf numFmtId="0" fontId="4" fillId="0" borderId="0" xfId="2" applyFont="1" applyAlignment="1">
      <alignment wrapText="1"/>
    </xf>
    <xf numFmtId="0" fontId="3" fillId="0" borderId="0" xfId="2" applyFont="1"/>
    <xf numFmtId="0" fontId="4" fillId="0" borderId="6" xfId="2" applyFont="1" applyBorder="1" applyAlignment="1">
      <alignment horizontal="center" wrapText="1"/>
    </xf>
    <xf numFmtId="0" fontId="3" fillId="0" borderId="6" xfId="2" applyFont="1" applyBorder="1" applyAlignment="1">
      <alignment horizontal="center"/>
    </xf>
    <xf numFmtId="0" fontId="3" fillId="2" borderId="5" xfId="2" applyFont="1" applyFill="1" applyBorder="1" applyAlignment="1">
      <alignment horizontal="left" wrapText="1"/>
    </xf>
    <xf numFmtId="4" fontId="3" fillId="2" borderId="5" xfId="2" applyNumberFormat="1" applyFont="1" applyFill="1" applyBorder="1" applyAlignment="1">
      <alignment horizontal="center" wrapText="1"/>
    </xf>
    <xf numFmtId="2" fontId="3" fillId="2" borderId="6" xfId="2" applyNumberFormat="1" applyFont="1" applyFill="1" applyBorder="1" applyAlignment="1">
      <alignment horizontal="center"/>
    </xf>
    <xf numFmtId="4" fontId="3" fillId="2" borderId="6" xfId="2" applyNumberFormat="1" applyFont="1" applyFill="1" applyBorder="1" applyAlignment="1">
      <alignment horizontal="center"/>
    </xf>
    <xf numFmtId="0" fontId="5" fillId="0" borderId="5" xfId="2" applyFont="1" applyFill="1" applyBorder="1" applyAlignment="1">
      <alignment horizontal="left" wrapText="1"/>
    </xf>
    <xf numFmtId="4" fontId="6" fillId="2" borderId="5" xfId="2" applyNumberFormat="1" applyFont="1" applyFill="1" applyBorder="1" applyAlignment="1">
      <alignment horizontal="center" wrapText="1"/>
    </xf>
    <xf numFmtId="4" fontId="5" fillId="3" borderId="6" xfId="2" applyNumberFormat="1" applyFont="1" applyFill="1" applyBorder="1" applyAlignment="1">
      <alignment horizontal="center"/>
    </xf>
    <xf numFmtId="4" fontId="6" fillId="2" borderId="6" xfId="2" applyNumberFormat="1" applyFont="1" applyFill="1" applyBorder="1" applyAlignment="1">
      <alignment horizontal="center"/>
    </xf>
    <xf numFmtId="2" fontId="5" fillId="3" borderId="6" xfId="2" applyNumberFormat="1" applyFont="1" applyFill="1" applyBorder="1" applyAlignment="1">
      <alignment horizontal="center"/>
    </xf>
    <xf numFmtId="0" fontId="5" fillId="0" borderId="0" xfId="2" applyFont="1" applyFill="1"/>
    <xf numFmtId="0" fontId="4" fillId="0" borderId="5" xfId="2" applyFont="1" applyFill="1" applyBorder="1" applyAlignment="1">
      <alignment horizontal="left" wrapText="1"/>
    </xf>
    <xf numFmtId="4" fontId="4" fillId="3" borderId="6" xfId="2" applyNumberFormat="1" applyFont="1" applyFill="1" applyBorder="1" applyAlignment="1">
      <alignment horizontal="center"/>
    </xf>
    <xf numFmtId="2" fontId="4" fillId="3" borderId="6" xfId="2" applyNumberFormat="1" applyFont="1" applyFill="1" applyBorder="1" applyAlignment="1">
      <alignment horizontal="center"/>
    </xf>
    <xf numFmtId="0" fontId="4" fillId="0" borderId="0" xfId="2" applyFont="1" applyFill="1"/>
    <xf numFmtId="0" fontId="5" fillId="0" borderId="5" xfId="2" applyFont="1" applyBorder="1" applyAlignment="1">
      <alignment horizontal="left" wrapText="1"/>
    </xf>
    <xf numFmtId="4" fontId="5" fillId="2" borderId="5" xfId="2" applyNumberFormat="1" applyFont="1" applyFill="1" applyBorder="1" applyAlignment="1">
      <alignment horizontal="center" wrapText="1"/>
    </xf>
    <xf numFmtId="0" fontId="4" fillId="0" borderId="5" xfId="2" applyFont="1" applyBorder="1" applyAlignment="1">
      <alignment horizontal="left" wrapText="1"/>
    </xf>
    <xf numFmtId="0" fontId="5" fillId="0" borderId="0" xfId="2" applyFont="1"/>
    <xf numFmtId="4" fontId="4" fillId="0" borderId="0" xfId="2" applyNumberFormat="1" applyFont="1" applyFill="1"/>
    <xf numFmtId="0" fontId="3" fillId="2" borderId="0" xfId="2" applyFont="1" applyFill="1" applyAlignment="1">
      <alignment wrapText="1"/>
    </xf>
    <xf numFmtId="0" fontId="4" fillId="2" borderId="6" xfId="2" applyFont="1" applyFill="1" applyBorder="1" applyAlignment="1">
      <alignment horizontal="center" wrapText="1"/>
    </xf>
    <xf numFmtId="0" fontId="4" fillId="3" borderId="6" xfId="2" applyFont="1" applyFill="1" applyBorder="1" applyAlignment="1">
      <alignment horizontal="center"/>
    </xf>
    <xf numFmtId="0" fontId="3" fillId="2" borderId="6" xfId="2" applyFont="1" applyFill="1" applyBorder="1" applyAlignment="1">
      <alignment horizontal="center"/>
    </xf>
    <xf numFmtId="0" fontId="4" fillId="3" borderId="6" xfId="2" applyFont="1" applyFill="1" applyBorder="1"/>
    <xf numFmtId="0" fontId="3" fillId="2" borderId="6" xfId="2" applyFont="1" applyFill="1" applyBorder="1" applyAlignment="1">
      <alignment horizontal="left" wrapText="1"/>
    </xf>
    <xf numFmtId="4" fontId="3" fillId="2" borderId="6" xfId="2" applyNumberFormat="1" applyFont="1" applyFill="1" applyBorder="1" applyAlignment="1">
      <alignment horizontal="center" wrapText="1"/>
    </xf>
    <xf numFmtId="0" fontId="4" fillId="2" borderId="6" xfId="2" applyFont="1" applyFill="1" applyBorder="1"/>
    <xf numFmtId="0" fontId="7" fillId="0" borderId="6" xfId="0" applyFont="1" applyFill="1" applyBorder="1" applyAlignment="1">
      <alignment vertical="top" wrapText="1"/>
    </xf>
    <xf numFmtId="2" fontId="7" fillId="0" borderId="6" xfId="0" applyNumberFormat="1" applyFont="1" applyBorder="1" applyAlignment="1">
      <alignment horizontal="center" wrapText="1"/>
    </xf>
    <xf numFmtId="4" fontId="4" fillId="2" borderId="6" xfId="2" applyNumberFormat="1" applyFont="1" applyFill="1" applyBorder="1" applyAlignment="1">
      <alignment horizontal="center" wrapText="1"/>
    </xf>
    <xf numFmtId="4" fontId="4" fillId="0" borderId="6" xfId="2" applyNumberFormat="1" applyFont="1" applyFill="1" applyBorder="1" applyAlignment="1">
      <alignment horizontal="center" wrapText="1"/>
    </xf>
    <xf numFmtId="0" fontId="4" fillId="0" borderId="6" xfId="2" applyFont="1" applyBorder="1"/>
    <xf numFmtId="4" fontId="4" fillId="0" borderId="6" xfId="2" applyNumberFormat="1" applyFont="1" applyFill="1" applyBorder="1" applyAlignment="1">
      <alignment horizontal="center"/>
    </xf>
    <xf numFmtId="4" fontId="4" fillId="2" borderId="6" xfId="2" applyNumberFormat="1" applyFont="1" applyFill="1" applyBorder="1" applyAlignment="1">
      <alignment horizontal="center"/>
    </xf>
    <xf numFmtId="0" fontId="5" fillId="0" borderId="6" xfId="2" applyFont="1" applyFill="1" applyBorder="1" applyAlignment="1">
      <alignment horizontal="left" wrapText="1"/>
    </xf>
    <xf numFmtId="0" fontId="4" fillId="0" borderId="6" xfId="2" applyFont="1" applyBorder="1" applyAlignment="1">
      <alignment horizontal="center"/>
    </xf>
    <xf numFmtId="0" fontId="8" fillId="0" borderId="0" xfId="0" applyFont="1" applyAlignment="1">
      <alignment horizontal="justify"/>
    </xf>
    <xf numFmtId="0" fontId="4" fillId="0" borderId="6" xfId="0" applyFont="1" applyFill="1" applyBorder="1" applyAlignment="1">
      <alignment vertical="justify" wrapText="1"/>
    </xf>
    <xf numFmtId="0" fontId="5" fillId="0" borderId="6" xfId="2" applyFont="1" applyBorder="1" applyAlignment="1">
      <alignment horizontal="left" wrapText="1"/>
    </xf>
    <xf numFmtId="0" fontId="8" fillId="0" borderId="6" xfId="0" applyFont="1" applyBorder="1" applyAlignment="1">
      <alignment horizontal="center" wrapText="1"/>
    </xf>
    <xf numFmtId="4" fontId="5" fillId="0" borderId="6" xfId="2" applyNumberFormat="1" applyFont="1" applyFill="1" applyBorder="1" applyAlignment="1">
      <alignment horizontal="center"/>
    </xf>
    <xf numFmtId="0" fontId="8" fillId="0" borderId="0" xfId="0" applyFont="1" applyAlignment="1">
      <alignment vertical="top" wrapText="1"/>
    </xf>
    <xf numFmtId="0" fontId="9" fillId="0" borderId="6" xfId="0" applyFont="1" applyBorder="1" applyAlignment="1">
      <alignment vertical="top" wrapText="1"/>
    </xf>
    <xf numFmtId="0" fontId="8" fillId="0" borderId="7" xfId="0" applyFont="1" applyBorder="1" applyAlignment="1">
      <alignment horizontal="justify" vertical="top" wrapText="1"/>
    </xf>
    <xf numFmtId="16" fontId="3" fillId="0" borderId="6" xfId="2" applyNumberFormat="1" applyFont="1" applyFill="1" applyBorder="1" applyAlignment="1">
      <alignment horizontal="center"/>
    </xf>
    <xf numFmtId="0" fontId="4" fillId="4" borderId="6" xfId="0" applyFont="1" applyFill="1" applyBorder="1" applyAlignment="1">
      <alignment vertical="center" wrapText="1"/>
    </xf>
    <xf numFmtId="0" fontId="4" fillId="0" borderId="6" xfId="0" applyFont="1" applyFill="1" applyBorder="1" applyAlignment="1">
      <alignment vertical="center" wrapText="1"/>
    </xf>
    <xf numFmtId="0" fontId="3" fillId="2" borderId="5" xfId="2" applyFont="1" applyFill="1" applyBorder="1" applyAlignment="1">
      <alignment wrapText="1"/>
    </xf>
    <xf numFmtId="0" fontId="3" fillId="2" borderId="6" xfId="2" applyFont="1" applyFill="1" applyBorder="1" applyAlignment="1">
      <alignment horizontal="center" wrapText="1"/>
    </xf>
    <xf numFmtId="164" fontId="10" fillId="2" borderId="6" xfId="2" applyNumberFormat="1" applyFont="1" applyFill="1" applyBorder="1" applyAlignment="1">
      <alignment horizontal="center" vertical="center" wrapText="1"/>
    </xf>
    <xf numFmtId="164" fontId="3" fillId="2" borderId="6" xfId="2" applyNumberFormat="1" applyFont="1" applyFill="1" applyBorder="1" applyAlignment="1">
      <alignment horizontal="center"/>
    </xf>
    <xf numFmtId="164" fontId="3" fillId="2" borderId="6" xfId="2" applyNumberFormat="1" applyFont="1" applyFill="1" applyBorder="1"/>
    <xf numFmtId="0" fontId="9" fillId="2" borderId="6" xfId="2" applyFont="1" applyFill="1" applyBorder="1" applyAlignment="1">
      <alignment horizontal="left" vertical="center" wrapText="1"/>
    </xf>
    <xf numFmtId="164" fontId="9" fillId="3" borderId="6" xfId="2" applyNumberFormat="1" applyFont="1" applyFill="1" applyBorder="1" applyAlignment="1">
      <alignment horizontal="center" vertical="center" wrapText="1"/>
    </xf>
    <xf numFmtId="164" fontId="4" fillId="2" borderId="6" xfId="2" applyNumberFormat="1" applyFont="1" applyFill="1" applyBorder="1" applyAlignment="1">
      <alignment horizontal="center"/>
    </xf>
    <xf numFmtId="164" fontId="4" fillId="0" borderId="6" xfId="2" applyNumberFormat="1" applyFont="1" applyBorder="1" applyAlignment="1">
      <alignment horizontal="center"/>
    </xf>
    <xf numFmtId="164" fontId="4" fillId="0" borderId="6" xfId="2" applyNumberFormat="1" applyFont="1" applyBorder="1"/>
    <xf numFmtId="164" fontId="3" fillId="0" borderId="6" xfId="2" applyNumberFormat="1" applyFont="1" applyBorder="1"/>
    <xf numFmtId="0" fontId="9" fillId="3" borderId="6" xfId="2" applyFont="1" applyFill="1" applyBorder="1" applyAlignment="1">
      <alignment horizontal="left" vertical="center" wrapText="1"/>
    </xf>
    <xf numFmtId="2" fontId="4" fillId="0" borderId="6" xfId="2" applyNumberFormat="1" applyFont="1" applyFill="1" applyBorder="1" applyAlignment="1">
      <alignment horizontal="center" vertical="top" wrapText="1"/>
    </xf>
    <xf numFmtId="164" fontId="9" fillId="3" borderId="6" xfId="2" applyNumberFormat="1" applyFont="1" applyFill="1" applyBorder="1" applyAlignment="1">
      <alignment horizontal="center" vertical="center"/>
    </xf>
    <xf numFmtId="164" fontId="4" fillId="3" borderId="6" xfId="2" applyNumberFormat="1" applyFont="1" applyFill="1" applyBorder="1" applyAlignment="1">
      <alignment horizontal="center" vertical="center" wrapText="1"/>
    </xf>
    <xf numFmtId="2" fontId="9" fillId="0" borderId="6" xfId="2" applyNumberFormat="1" applyFont="1" applyFill="1" applyBorder="1" applyAlignment="1">
      <alignment horizontal="center" vertical="top" wrapText="1"/>
    </xf>
    <xf numFmtId="0" fontId="4" fillId="3" borderId="6" xfId="2" applyFont="1" applyFill="1" applyBorder="1" applyAlignment="1">
      <alignment horizontal="left" vertical="center" wrapText="1"/>
    </xf>
    <xf numFmtId="164" fontId="4" fillId="3" borderId="6" xfId="2" applyNumberFormat="1" applyFont="1" applyFill="1" applyBorder="1" applyAlignment="1">
      <alignment horizontal="center" vertical="top"/>
    </xf>
    <xf numFmtId="164" fontId="9" fillId="3" borderId="6" xfId="2" applyNumberFormat="1" applyFont="1" applyFill="1" applyBorder="1" applyAlignment="1">
      <alignment horizontal="center" vertical="top"/>
    </xf>
    <xf numFmtId="0" fontId="4" fillId="3" borderId="6" xfId="2" applyFont="1" applyFill="1" applyBorder="1" applyAlignment="1">
      <alignment horizontal="left" vertical="top" wrapText="1"/>
    </xf>
    <xf numFmtId="164" fontId="4" fillId="3" borderId="6" xfId="2" applyNumberFormat="1" applyFont="1" applyFill="1" applyBorder="1" applyAlignment="1">
      <alignment horizontal="center" vertical="center"/>
    </xf>
    <xf numFmtId="0" fontId="9" fillId="3" borderId="6" xfId="2" applyFont="1" applyFill="1" applyBorder="1" applyAlignment="1">
      <alignment vertical="top" wrapText="1"/>
    </xf>
    <xf numFmtId="0" fontId="9" fillId="3" borderId="6" xfId="2" applyFont="1" applyFill="1" applyBorder="1" applyAlignment="1">
      <alignment horizontal="justify" vertical="center" wrapText="1"/>
    </xf>
    <xf numFmtId="0" fontId="4" fillId="3" borderId="6" xfId="2" applyFont="1" applyFill="1" applyBorder="1" applyAlignment="1">
      <alignment vertical="center" wrapText="1"/>
    </xf>
    <xf numFmtId="0" fontId="9" fillId="3" borderId="6" xfId="2" applyFont="1" applyFill="1" applyBorder="1" applyAlignment="1">
      <alignment horizontal="left" vertical="top" wrapText="1"/>
    </xf>
    <xf numFmtId="0" fontId="4" fillId="3" borderId="6" xfId="3" applyFont="1" applyFill="1" applyBorder="1" applyAlignment="1">
      <alignment wrapText="1"/>
    </xf>
    <xf numFmtId="16" fontId="3" fillId="0" borderId="0" xfId="2" applyNumberFormat="1" applyFont="1" applyFill="1" applyAlignment="1">
      <alignment horizontal="center"/>
    </xf>
    <xf numFmtId="0" fontId="4" fillId="3" borderId="8" xfId="2" applyFont="1" applyFill="1" applyBorder="1" applyAlignment="1">
      <alignment horizontal="left" vertical="center" wrapText="1"/>
    </xf>
    <xf numFmtId="0" fontId="3" fillId="2" borderId="6" xfId="2" applyFont="1" applyFill="1" applyBorder="1" applyAlignment="1">
      <alignment wrapText="1"/>
    </xf>
    <xf numFmtId="0" fontId="8" fillId="0" borderId="6" xfId="0" applyFont="1" applyBorder="1" applyAlignment="1">
      <alignment horizontal="justify" vertical="top" wrapText="1"/>
    </xf>
    <xf numFmtId="0" fontId="8" fillId="2" borderId="6" xfId="0" applyFont="1" applyFill="1" applyBorder="1" applyAlignment="1">
      <alignment horizontal="center"/>
    </xf>
    <xf numFmtId="3" fontId="8" fillId="0" borderId="6" xfId="0" applyNumberFormat="1" applyFont="1" applyBorder="1" applyAlignment="1">
      <alignment horizontal="center" vertical="top" wrapText="1"/>
    </xf>
    <xf numFmtId="0" fontId="8" fillId="0" borderId="6" xfId="0" applyFont="1" applyBorder="1" applyAlignment="1">
      <alignment horizontal="center"/>
    </xf>
    <xf numFmtId="3" fontId="11" fillId="2" borderId="6" xfId="0" applyNumberFormat="1" applyFont="1" applyFill="1" applyBorder="1" applyAlignment="1">
      <alignment horizontal="center" vertical="top" wrapText="1"/>
    </xf>
    <xf numFmtId="3" fontId="8" fillId="0" borderId="6" xfId="0" applyNumberFormat="1" applyFont="1" applyBorder="1" applyAlignment="1">
      <alignment horizontal="center"/>
    </xf>
    <xf numFmtId="3" fontId="11" fillId="2" borderId="6" xfId="0" applyNumberFormat="1" applyFont="1" applyFill="1" applyBorder="1" applyAlignment="1">
      <alignment horizontal="center"/>
    </xf>
    <xf numFmtId="3" fontId="11" fillId="0" borderId="6" xfId="0" applyNumberFormat="1" applyFont="1" applyBorder="1" applyAlignment="1">
      <alignment horizontal="center"/>
    </xf>
    <xf numFmtId="0" fontId="8" fillId="0" borderId="6" xfId="0" applyFont="1" applyBorder="1"/>
    <xf numFmtId="0" fontId="11" fillId="2" borderId="6" xfId="0" applyFont="1" applyFill="1" applyBorder="1" applyAlignment="1">
      <alignment horizontal="center"/>
    </xf>
    <xf numFmtId="0" fontId="11" fillId="0" borderId="6" xfId="0" applyFont="1" applyBorder="1" applyAlignment="1">
      <alignment horizontal="center"/>
    </xf>
    <xf numFmtId="0" fontId="6" fillId="0" borderId="6" xfId="2" applyFont="1" applyFill="1" applyBorder="1" applyAlignment="1">
      <alignment horizontal="left" wrapText="1"/>
    </xf>
    <xf numFmtId="4" fontId="6" fillId="2" borderId="6" xfId="2" applyNumberFormat="1" applyFont="1" applyFill="1" applyBorder="1" applyAlignment="1">
      <alignment horizontal="center" wrapText="1"/>
    </xf>
    <xf numFmtId="2" fontId="5" fillId="0" borderId="6" xfId="2" applyNumberFormat="1" applyFont="1" applyBorder="1" applyAlignment="1">
      <alignment horizontal="center"/>
    </xf>
    <xf numFmtId="0" fontId="8" fillId="0" borderId="6" xfId="0" applyFont="1" applyBorder="1" applyAlignment="1">
      <alignment horizontal="left" vertical="center" wrapText="1"/>
    </xf>
    <xf numFmtId="2" fontId="4" fillId="0" borderId="6" xfId="2" applyNumberFormat="1" applyFont="1" applyBorder="1" applyAlignment="1">
      <alignment horizontal="center"/>
    </xf>
    <xf numFmtId="0" fontId="8" fillId="3" borderId="6" xfId="0" applyFont="1" applyFill="1" applyBorder="1" applyAlignment="1">
      <alignment horizontal="left" vertical="center" wrapText="1"/>
    </xf>
    <xf numFmtId="0" fontId="6" fillId="0" borderId="6" xfId="2" applyFont="1" applyBorder="1" applyAlignment="1">
      <alignment horizontal="left" wrapText="1"/>
    </xf>
    <xf numFmtId="4" fontId="5" fillId="2" borderId="6" xfId="2" applyNumberFormat="1" applyFont="1" applyFill="1" applyBorder="1" applyAlignment="1">
      <alignment horizontal="center"/>
    </xf>
    <xf numFmtId="0" fontId="8" fillId="0" borderId="1" xfId="0" applyFont="1" applyBorder="1" applyAlignment="1">
      <alignment horizontal="left" vertical="center" wrapText="1"/>
    </xf>
    <xf numFmtId="0" fontId="4" fillId="0" borderId="6" xfId="2" applyFont="1" applyBorder="1" applyAlignment="1">
      <alignment horizontal="left" wrapText="1"/>
    </xf>
    <xf numFmtId="0" fontId="8" fillId="0" borderId="6" xfId="0" applyFont="1" applyFill="1" applyBorder="1" applyAlignment="1">
      <alignment horizontal="left" vertical="center" wrapText="1"/>
    </xf>
    <xf numFmtId="4" fontId="4" fillId="0" borderId="6" xfId="2" applyNumberFormat="1" applyFont="1" applyBorder="1" applyAlignment="1">
      <alignment horizontal="center"/>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8" fillId="0" borderId="6" xfId="0" applyFont="1" applyBorder="1" applyAlignment="1">
      <alignment horizontal="left" vertical="top" wrapText="1"/>
    </xf>
    <xf numFmtId="4" fontId="4" fillId="2" borderId="5" xfId="2" applyNumberFormat="1" applyFont="1" applyFill="1" applyBorder="1" applyAlignment="1">
      <alignment horizontal="center" wrapText="1"/>
    </xf>
    <xf numFmtId="165" fontId="4" fillId="2" borderId="6" xfId="2" applyNumberFormat="1" applyFont="1" applyFill="1" applyBorder="1" applyAlignment="1">
      <alignment horizontal="center"/>
    </xf>
    <xf numFmtId="0" fontId="3" fillId="0" borderId="5" xfId="2" applyFont="1" applyFill="1" applyBorder="1" applyAlignment="1">
      <alignment horizontal="left" wrapText="1"/>
    </xf>
    <xf numFmtId="4" fontId="3" fillId="0" borderId="6" xfId="2" applyNumberFormat="1" applyFont="1" applyFill="1" applyBorder="1" applyAlignment="1">
      <alignment horizontal="center"/>
    </xf>
    <xf numFmtId="4" fontId="3" fillId="0" borderId="5" xfId="2" applyNumberFormat="1" applyFont="1" applyFill="1" applyBorder="1" applyAlignment="1">
      <alignment horizontal="center" wrapText="1"/>
    </xf>
    <xf numFmtId="4" fontId="6" fillId="0" borderId="6" xfId="2" applyNumberFormat="1" applyFont="1" applyFill="1" applyBorder="1" applyAlignment="1">
      <alignment horizontal="center"/>
    </xf>
    <xf numFmtId="0" fontId="8" fillId="0" borderId="6" xfId="0" applyFont="1" applyBorder="1" applyAlignment="1">
      <alignment horizontal="distributed" vertical="top" justifyLastLine="1"/>
    </xf>
    <xf numFmtId="4" fontId="3" fillId="2" borderId="5" xfId="2" applyNumberFormat="1" applyFont="1" applyFill="1" applyBorder="1" applyAlignment="1">
      <alignment horizontal="center" vertical="center" wrapText="1"/>
    </xf>
    <xf numFmtId="4" fontId="4" fillId="0" borderId="6" xfId="2" applyNumberFormat="1" applyFont="1" applyFill="1" applyBorder="1" applyAlignment="1">
      <alignment horizontal="center" vertical="center"/>
    </xf>
    <xf numFmtId="4" fontId="3" fillId="2" borderId="6" xfId="2" applyNumberFormat="1" applyFont="1" applyFill="1" applyBorder="1" applyAlignment="1">
      <alignment horizontal="center" vertical="center"/>
    </xf>
    <xf numFmtId="4" fontId="3" fillId="0" borderId="6" xfId="2" applyNumberFormat="1" applyFont="1" applyFill="1" applyBorder="1" applyAlignment="1">
      <alignment horizontal="center" vertical="center"/>
    </xf>
    <xf numFmtId="0" fontId="11" fillId="2" borderId="6" xfId="0" applyFont="1" applyFill="1" applyBorder="1" applyAlignment="1">
      <alignment wrapText="1"/>
    </xf>
    <xf numFmtId="166" fontId="3" fillId="2" borderId="6" xfId="2" applyNumberFormat="1" applyFont="1" applyFill="1" applyBorder="1" applyAlignment="1">
      <alignment horizontal="center"/>
    </xf>
    <xf numFmtId="166" fontId="3" fillId="2" borderId="6" xfId="2" applyNumberFormat="1" applyFont="1" applyFill="1" applyBorder="1"/>
    <xf numFmtId="49" fontId="4" fillId="0" borderId="6" xfId="0" applyNumberFormat="1" applyFont="1" applyBorder="1" applyAlignment="1">
      <alignment wrapText="1"/>
    </xf>
    <xf numFmtId="0" fontId="4" fillId="2" borderId="6" xfId="2" applyFont="1" applyFill="1" applyBorder="1" applyAlignment="1">
      <alignment horizontal="center"/>
    </xf>
    <xf numFmtId="4" fontId="4" fillId="0" borderId="6" xfId="0" applyNumberFormat="1" applyFont="1" applyBorder="1" applyAlignment="1">
      <alignment horizontal="center" wrapText="1"/>
    </xf>
    <xf numFmtId="166" fontId="4" fillId="0" borderId="6" xfId="2" applyNumberFormat="1" applyFont="1" applyBorder="1" applyAlignment="1">
      <alignment horizontal="center"/>
    </xf>
    <xf numFmtId="166" fontId="4" fillId="0" borderId="6" xfId="2" applyNumberFormat="1" applyFont="1" applyBorder="1"/>
    <xf numFmtId="0" fontId="4" fillId="0" borderId="6" xfId="0" applyFont="1" applyBorder="1" applyAlignment="1">
      <alignment wrapText="1"/>
    </xf>
    <xf numFmtId="0" fontId="4" fillId="0" borderId="6" xfId="0" applyFont="1" applyBorder="1" applyAlignment="1">
      <alignment horizontal="center" wrapText="1"/>
    </xf>
    <xf numFmtId="0" fontId="7" fillId="0" borderId="6" xfId="0" applyFont="1" applyBorder="1" applyAlignment="1">
      <alignment wrapText="1"/>
    </xf>
    <xf numFmtId="4" fontId="4" fillId="0" borderId="6" xfId="0" applyNumberFormat="1" applyFont="1" applyBorder="1" applyAlignment="1">
      <alignment wrapText="1"/>
    </xf>
    <xf numFmtId="0" fontId="4" fillId="0" borderId="6" xfId="2" applyFont="1" applyBorder="1" applyAlignment="1">
      <alignment wrapText="1"/>
    </xf>
    <xf numFmtId="49" fontId="4" fillId="0" borderId="6" xfId="0" applyNumberFormat="1" applyFont="1" applyBorder="1" applyAlignment="1">
      <alignment vertical="top" wrapText="1"/>
    </xf>
    <xf numFmtId="2" fontId="3" fillId="2" borderId="5" xfId="2" applyNumberFormat="1" applyFont="1" applyFill="1" applyBorder="1" applyAlignment="1">
      <alignment horizontal="center"/>
    </xf>
    <xf numFmtId="4" fontId="3" fillId="2" borderId="5" xfId="2" applyNumberFormat="1" applyFont="1" applyFill="1" applyBorder="1" applyAlignment="1">
      <alignment horizontal="center"/>
    </xf>
    <xf numFmtId="4" fontId="6" fillId="0" borderId="5" xfId="2" applyNumberFormat="1" applyFont="1" applyFill="1" applyBorder="1" applyAlignment="1">
      <alignment horizontal="center" wrapText="1"/>
    </xf>
    <xf numFmtId="16" fontId="4" fillId="0" borderId="6" xfId="2" applyNumberFormat="1" applyFont="1" applyFill="1" applyBorder="1" applyAlignment="1">
      <alignment horizontal="center"/>
    </xf>
    <xf numFmtId="0" fontId="5" fillId="0" borderId="6" xfId="2" applyFont="1" applyFill="1" applyBorder="1" applyAlignment="1">
      <alignment horizontal="left" vertical="top" wrapText="1"/>
    </xf>
    <xf numFmtId="0" fontId="9" fillId="0" borderId="1" xfId="0" applyFont="1" applyBorder="1" applyAlignment="1">
      <alignment vertical="top" wrapText="1"/>
    </xf>
    <xf numFmtId="2" fontId="4" fillId="0" borderId="6" xfId="1" applyNumberFormat="1" applyFont="1" applyFill="1" applyBorder="1" applyAlignment="1">
      <alignment horizontal="center"/>
    </xf>
    <xf numFmtId="4" fontId="4" fillId="0" borderId="9" xfId="2" applyNumberFormat="1" applyFont="1" applyFill="1" applyBorder="1" applyAlignment="1">
      <alignment horizontal="center"/>
    </xf>
    <xf numFmtId="0" fontId="5" fillId="0" borderId="6" xfId="2" applyFont="1" applyFill="1" applyBorder="1" applyAlignment="1">
      <alignment horizontal="left" vertical="center" wrapText="1"/>
    </xf>
    <xf numFmtId="0" fontId="4" fillId="0" borderId="6" xfId="2" applyFont="1" applyFill="1" applyBorder="1" applyAlignment="1">
      <alignment horizontal="left" vertical="top" wrapText="1"/>
    </xf>
    <xf numFmtId="0" fontId="12" fillId="0" borderId="6" xfId="0" applyFont="1" applyBorder="1" applyAlignment="1">
      <alignment vertical="center" wrapText="1"/>
    </xf>
    <xf numFmtId="0" fontId="9" fillId="0" borderId="1" xfId="0" applyFont="1" applyBorder="1" applyAlignment="1">
      <alignment vertical="center" wrapText="1"/>
    </xf>
    <xf numFmtId="0" fontId="9" fillId="0" borderId="6" xfId="0" applyFont="1" applyBorder="1" applyAlignment="1">
      <alignment vertical="center" wrapText="1"/>
    </xf>
    <xf numFmtId="0" fontId="3" fillId="2" borderId="6" xfId="2" applyFont="1" applyFill="1" applyBorder="1"/>
    <xf numFmtId="0" fontId="3" fillId="3" borderId="6" xfId="0" applyFont="1" applyFill="1" applyBorder="1" applyAlignment="1">
      <alignment horizontal="left" vertical="top" wrapText="1"/>
    </xf>
    <xf numFmtId="0" fontId="3" fillId="2" borderId="9" xfId="0" applyFont="1" applyFill="1" applyBorder="1" applyAlignment="1">
      <alignment horizontal="center" vertical="top" wrapText="1"/>
    </xf>
    <xf numFmtId="0" fontId="3" fillId="0" borderId="6" xfId="0" applyFont="1" applyBorder="1" applyAlignment="1">
      <alignment horizontal="center" vertical="top" wrapText="1"/>
    </xf>
    <xf numFmtId="0" fontId="6" fillId="3" borderId="6" xfId="0" applyFont="1" applyFill="1" applyBorder="1" applyAlignment="1">
      <alignment horizontal="left" vertical="top" wrapText="1"/>
    </xf>
    <xf numFmtId="0" fontId="6" fillId="2" borderId="9" xfId="0" applyFont="1" applyFill="1" applyBorder="1" applyAlignment="1">
      <alignment horizontal="center" vertical="top" wrapText="1"/>
    </xf>
    <xf numFmtId="0" fontId="6" fillId="0" borderId="6" xfId="0" applyFont="1" applyBorder="1" applyAlignment="1">
      <alignment horizontal="center" vertical="top" wrapText="1"/>
    </xf>
    <xf numFmtId="0" fontId="6" fillId="0" borderId="9" xfId="0" applyFont="1" applyBorder="1" applyAlignment="1">
      <alignment horizontal="center" vertical="top" wrapText="1"/>
    </xf>
    <xf numFmtId="0" fontId="3" fillId="3" borderId="6" xfId="0" applyFont="1" applyFill="1" applyBorder="1" applyAlignment="1">
      <alignment horizontal="center" vertical="top" wrapText="1"/>
    </xf>
    <xf numFmtId="0" fontId="4" fillId="2" borderId="9" xfId="2" applyFont="1" applyFill="1" applyBorder="1" applyAlignment="1">
      <alignment horizontal="center"/>
    </xf>
    <xf numFmtId="0" fontId="8" fillId="3" borderId="6" xfId="0" applyFont="1" applyFill="1" applyBorder="1" applyAlignment="1">
      <alignment horizontal="justify"/>
    </xf>
    <xf numFmtId="0" fontId="4" fillId="3" borderId="6" xfId="0" applyFont="1" applyFill="1" applyBorder="1" applyAlignment="1">
      <alignment horizontal="left" vertical="center" wrapText="1"/>
    </xf>
    <xf numFmtId="167" fontId="3" fillId="2" borderId="11" xfId="1" applyNumberFormat="1" applyFont="1" applyFill="1" applyBorder="1" applyAlignment="1">
      <alignment horizontal="center" wrapText="1"/>
    </xf>
    <xf numFmtId="167" fontId="3" fillId="2" borderId="5" xfId="1" applyNumberFormat="1" applyFont="1" applyFill="1" applyBorder="1" applyAlignment="1">
      <alignment horizontal="center" wrapText="1"/>
    </xf>
    <xf numFmtId="0" fontId="3" fillId="3" borderId="6" xfId="0" applyFont="1" applyFill="1" applyBorder="1" applyAlignment="1">
      <alignment horizontal="left" wrapText="1"/>
    </xf>
    <xf numFmtId="167" fontId="4" fillId="3" borderId="6" xfId="1" applyNumberFormat="1" applyFont="1" applyFill="1" applyBorder="1" applyAlignment="1">
      <alignment horizontal="center"/>
    </xf>
    <xf numFmtId="167" fontId="6" fillId="2" borderId="6" xfId="1" applyNumberFormat="1" applyFont="1" applyFill="1" applyBorder="1" applyAlignment="1">
      <alignment horizontal="center"/>
    </xf>
    <xf numFmtId="0" fontId="5" fillId="3" borderId="6" xfId="0" applyFont="1" applyFill="1" applyBorder="1" applyAlignment="1">
      <alignment horizontal="left" vertical="center" wrapText="1"/>
    </xf>
    <xf numFmtId="167" fontId="3" fillId="2" borderId="6" xfId="1" applyNumberFormat="1" applyFont="1" applyFill="1" applyBorder="1" applyAlignment="1">
      <alignment horizontal="center"/>
    </xf>
    <xf numFmtId="43" fontId="4" fillId="3" borderId="6" xfId="1" applyNumberFormat="1" applyFont="1" applyFill="1" applyBorder="1" applyAlignment="1">
      <alignment horizontal="center"/>
    </xf>
    <xf numFmtId="43" fontId="4" fillId="2" borderId="6" xfId="1" applyNumberFormat="1" applyFont="1" applyFill="1" applyBorder="1" applyAlignment="1">
      <alignment horizontal="center"/>
    </xf>
    <xf numFmtId="167" fontId="4" fillId="2" borderId="6" xfId="1" applyNumberFormat="1" applyFont="1" applyFill="1" applyBorder="1" applyAlignment="1">
      <alignment horizontal="center"/>
    </xf>
    <xf numFmtId="0" fontId="4" fillId="3" borderId="6" xfId="0" applyFont="1" applyFill="1" applyBorder="1" applyAlignment="1">
      <alignment horizontal="left" wrapText="1"/>
    </xf>
    <xf numFmtId="0" fontId="5" fillId="3" borderId="6" xfId="0" applyFont="1" applyFill="1" applyBorder="1" applyAlignment="1">
      <alignment horizontal="left" wrapText="1"/>
    </xf>
    <xf numFmtId="0" fontId="5" fillId="3" borderId="6" xfId="2" applyFont="1" applyFill="1" applyBorder="1" applyAlignment="1">
      <alignment horizontal="left" vertical="center" wrapText="1"/>
    </xf>
    <xf numFmtId="167" fontId="4" fillId="3" borderId="6" xfId="1" applyNumberFormat="1" applyFont="1" applyFill="1" applyBorder="1"/>
    <xf numFmtId="0" fontId="4" fillId="3" borderId="6" xfId="2" applyFont="1" applyFill="1" applyBorder="1" applyAlignment="1">
      <alignment horizontal="left" wrapText="1"/>
    </xf>
    <xf numFmtId="4" fontId="3" fillId="2" borderId="11" xfId="2" applyNumberFormat="1" applyFont="1" applyFill="1" applyBorder="1" applyAlignment="1">
      <alignment horizontal="center" vertical="center" wrapText="1"/>
    </xf>
    <xf numFmtId="4" fontId="6" fillId="2" borderId="11" xfId="2" applyNumberFormat="1" applyFont="1" applyFill="1" applyBorder="1" applyAlignment="1">
      <alignment horizontal="center" wrapText="1"/>
    </xf>
    <xf numFmtId="4" fontId="3" fillId="0" borderId="5" xfId="2" applyNumberFormat="1" applyFont="1" applyFill="1" applyBorder="1" applyAlignment="1">
      <alignment horizontal="center" vertical="center" wrapText="1"/>
    </xf>
    <xf numFmtId="2" fontId="5" fillId="0" borderId="6" xfId="2" applyNumberFormat="1" applyFont="1" applyBorder="1" applyAlignment="1">
      <alignment horizontal="center" vertical="center"/>
    </xf>
    <xf numFmtId="0" fontId="6" fillId="0" borderId="6" xfId="2" applyFont="1" applyFill="1" applyBorder="1" applyAlignment="1">
      <alignment horizontal="left" vertical="center" wrapText="1"/>
    </xf>
    <xf numFmtId="4" fontId="6" fillId="0" borderId="6" xfId="2" applyNumberFormat="1" applyFont="1" applyFill="1" applyBorder="1" applyAlignment="1">
      <alignment horizontal="center" vertical="center"/>
    </xf>
    <xf numFmtId="4" fontId="6" fillId="0" borderId="5" xfId="2" applyNumberFormat="1" applyFont="1" applyFill="1" applyBorder="1" applyAlignment="1">
      <alignment horizontal="center" vertical="center" wrapText="1"/>
    </xf>
    <xf numFmtId="4" fontId="6" fillId="2" borderId="6" xfId="2" applyNumberFormat="1" applyFont="1" applyFill="1" applyBorder="1" applyAlignment="1">
      <alignment horizontal="center" vertical="center"/>
    </xf>
    <xf numFmtId="4" fontId="6" fillId="2" borderId="5" xfId="2" applyNumberFormat="1" applyFont="1" applyFill="1" applyBorder="1" applyAlignment="1">
      <alignment horizontal="center" vertical="center" wrapText="1"/>
    </xf>
    <xf numFmtId="0" fontId="4" fillId="0" borderId="6" xfId="2" applyFont="1" applyFill="1" applyBorder="1" applyAlignment="1">
      <alignment horizontal="left" vertical="center" wrapText="1"/>
    </xf>
    <xf numFmtId="4" fontId="3" fillId="2" borderId="11" xfId="2" applyNumberFormat="1" applyFont="1" applyFill="1" applyBorder="1" applyAlignment="1">
      <alignment horizontal="center" wrapText="1"/>
    </xf>
    <xf numFmtId="4" fontId="4" fillId="0" borderId="5" xfId="2" applyNumberFormat="1" applyFont="1" applyFill="1" applyBorder="1" applyAlignment="1">
      <alignment horizontal="center" vertical="center" wrapText="1"/>
    </xf>
    <xf numFmtId="4" fontId="4" fillId="2" borderId="5" xfId="2" applyNumberFormat="1" applyFont="1" applyFill="1" applyBorder="1" applyAlignment="1">
      <alignment horizontal="center" vertical="center" wrapText="1"/>
    </xf>
    <xf numFmtId="0" fontId="4" fillId="0" borderId="6" xfId="2" applyFont="1" applyFill="1" applyBorder="1" applyAlignment="1">
      <alignment horizontal="left" vertical="center"/>
    </xf>
    <xf numFmtId="0" fontId="5" fillId="0" borderId="6" xfId="2" applyFont="1" applyBorder="1" applyAlignment="1">
      <alignment horizontal="left" vertical="center" wrapText="1"/>
    </xf>
    <xf numFmtId="0" fontId="4" fillId="0" borderId="6" xfId="2" applyFont="1" applyBorder="1" applyAlignment="1">
      <alignment horizontal="left" vertical="center" wrapText="1"/>
    </xf>
    <xf numFmtId="0" fontId="6" fillId="0" borderId="6" xfId="2" applyFont="1" applyBorder="1" applyAlignment="1">
      <alignment horizontal="left" vertical="center" wrapText="1"/>
    </xf>
    <xf numFmtId="4" fontId="4" fillId="0" borderId="8" xfId="2" applyNumberFormat="1" applyFont="1" applyFill="1" applyBorder="1" applyAlignment="1">
      <alignment horizontal="center" vertical="center"/>
    </xf>
    <xf numFmtId="4" fontId="4" fillId="2" borderId="6" xfId="2" applyNumberFormat="1" applyFont="1" applyFill="1" applyBorder="1" applyAlignment="1">
      <alignment horizontal="center" vertical="center" wrapText="1"/>
    </xf>
    <xf numFmtId="0" fontId="13" fillId="2" borderId="12" xfId="4" applyNumberFormat="1" applyFont="1" applyFill="1" applyBorder="1" applyAlignment="1">
      <alignment horizontal="left" vertical="top" wrapText="1"/>
    </xf>
    <xf numFmtId="165" fontId="3" fillId="2" borderId="9" xfId="2" applyNumberFormat="1" applyFont="1" applyFill="1" applyBorder="1" applyAlignment="1">
      <alignment horizontal="center" wrapText="1"/>
    </xf>
    <xf numFmtId="165" fontId="3" fillId="2" borderId="6" xfId="2" applyNumberFormat="1" applyFont="1" applyFill="1" applyBorder="1" applyAlignment="1">
      <alignment horizontal="center" wrapText="1"/>
    </xf>
    <xf numFmtId="165" fontId="3" fillId="2" borderId="8" xfId="2" applyNumberFormat="1" applyFont="1" applyFill="1" applyBorder="1" applyAlignment="1">
      <alignment horizontal="center" wrapText="1"/>
    </xf>
    <xf numFmtId="165" fontId="4" fillId="0" borderId="6" xfId="2" applyNumberFormat="1" applyFont="1" applyBorder="1" applyAlignment="1">
      <alignment horizontal="center"/>
    </xf>
    <xf numFmtId="165" fontId="4" fillId="0" borderId="8" xfId="2" applyNumberFormat="1" applyFont="1" applyBorder="1" applyAlignment="1">
      <alignment horizontal="center"/>
    </xf>
    <xf numFmtId="165" fontId="4" fillId="3" borderId="6" xfId="0" applyNumberFormat="1" applyFont="1" applyFill="1" applyBorder="1" applyAlignment="1">
      <alignment horizontal="center"/>
    </xf>
    <xf numFmtId="0" fontId="4" fillId="0" borderId="8" xfId="2" applyFont="1" applyBorder="1" applyAlignment="1">
      <alignment horizontal="center"/>
    </xf>
    <xf numFmtId="0" fontId="5" fillId="3" borderId="6" xfId="0" applyFont="1" applyFill="1" applyBorder="1" applyAlignment="1">
      <alignment wrapText="1"/>
    </xf>
    <xf numFmtId="4" fontId="5" fillId="4" borderId="6" xfId="0" applyNumberFormat="1" applyFont="1" applyFill="1" applyBorder="1" applyAlignment="1">
      <alignment horizontal="center"/>
    </xf>
    <xf numFmtId="4" fontId="4" fillId="4" borderId="6" xfId="0" applyNumberFormat="1" applyFont="1" applyFill="1" applyBorder="1" applyAlignment="1">
      <alignment horizontal="center"/>
    </xf>
    <xf numFmtId="165" fontId="4" fillId="4" borderId="6" xfId="0" applyNumberFormat="1" applyFont="1" applyFill="1" applyBorder="1" applyAlignment="1">
      <alignment horizontal="center"/>
    </xf>
    <xf numFmtId="0" fontId="5" fillId="3" borderId="6" xfId="0" applyFont="1" applyFill="1" applyBorder="1" applyAlignment="1">
      <alignment vertical="center" wrapText="1"/>
    </xf>
    <xf numFmtId="0" fontId="4" fillId="3" borderId="6" xfId="0" applyFont="1" applyFill="1" applyBorder="1" applyAlignment="1">
      <alignment horizontal="center" wrapText="1"/>
    </xf>
    <xf numFmtId="0" fontId="3" fillId="2" borderId="9" xfId="2" applyFont="1" applyFill="1" applyBorder="1" applyAlignment="1">
      <alignment horizontal="center" wrapText="1"/>
    </xf>
    <xf numFmtId="165" fontId="4" fillId="4" borderId="6" xfId="0" applyNumberFormat="1" applyFont="1" applyFill="1" applyBorder="1" applyAlignment="1">
      <alignment horizontal="center" vertical="center" wrapText="1"/>
    </xf>
    <xf numFmtId="164" fontId="4" fillId="4" borderId="6" xfId="0" applyNumberFormat="1" applyFont="1" applyFill="1" applyBorder="1" applyAlignment="1">
      <alignment horizontal="center"/>
    </xf>
    <xf numFmtId="164" fontId="4" fillId="3" borderId="6" xfId="0" applyNumberFormat="1" applyFont="1" applyFill="1" applyBorder="1" applyAlignment="1">
      <alignment horizontal="left" vertical="top" wrapText="1"/>
    </xf>
    <xf numFmtId="0" fontId="4" fillId="4" borderId="8" xfId="0" applyFont="1" applyFill="1" applyBorder="1" applyAlignment="1">
      <alignment horizontal="center"/>
    </xf>
    <xf numFmtId="164" fontId="4" fillId="4" borderId="8" xfId="0" applyNumberFormat="1" applyFont="1" applyFill="1" applyBorder="1" applyAlignment="1">
      <alignment horizontal="center"/>
    </xf>
    <xf numFmtId="0" fontId="8" fillId="0" borderId="6" xfId="0" applyFont="1" applyBorder="1" applyAlignment="1"/>
    <xf numFmtId="0" fontId="4" fillId="0" borderId="6" xfId="5" applyFont="1" applyFill="1" applyBorder="1" applyAlignment="1">
      <alignment horizontal="left" vertical="center" wrapText="1"/>
    </xf>
    <xf numFmtId="164" fontId="4" fillId="0" borderId="6" xfId="5" applyNumberFormat="1" applyFont="1" applyFill="1" applyBorder="1" applyAlignment="1">
      <alignment horizontal="center" vertical="center"/>
    </xf>
    <xf numFmtId="164" fontId="4" fillId="3" borderId="6" xfId="5" applyNumberFormat="1" applyFont="1" applyFill="1" applyBorder="1" applyAlignment="1">
      <alignment horizontal="center" vertical="center"/>
    </xf>
    <xf numFmtId="0" fontId="9" fillId="3" borderId="6" xfId="5" applyFont="1" applyFill="1" applyBorder="1" applyAlignment="1">
      <alignment horizontal="left" vertical="center" wrapText="1"/>
    </xf>
    <xf numFmtId="0" fontId="9" fillId="3" borderId="6" xfId="5" applyFont="1" applyFill="1" applyBorder="1" applyAlignment="1">
      <alignment horizontal="center" vertical="center"/>
    </xf>
    <xf numFmtId="0" fontId="9" fillId="0" borderId="6" xfId="5" applyFont="1" applyFill="1" applyBorder="1" applyAlignment="1">
      <alignment horizontal="center" vertical="center"/>
    </xf>
    <xf numFmtId="164" fontId="4" fillId="4" borderId="6" xfId="5" applyNumberFormat="1" applyFont="1" applyFill="1" applyBorder="1" applyAlignment="1">
      <alignment horizontal="center" vertical="center"/>
    </xf>
    <xf numFmtId="0" fontId="8" fillId="0" borderId="6" xfId="0" applyFont="1" applyBorder="1" applyAlignment="1">
      <alignment wrapText="1"/>
    </xf>
    <xf numFmtId="0" fontId="8" fillId="0" borderId="6" xfId="0" applyFont="1" applyBorder="1" applyAlignment="1">
      <alignment horizontal="left" wrapText="1"/>
    </xf>
    <xf numFmtId="0" fontId="7" fillId="0" borderId="15" xfId="0" applyFont="1" applyBorder="1" applyAlignment="1">
      <alignment horizontal="left" wrapText="1"/>
    </xf>
    <xf numFmtId="0" fontId="4" fillId="0" borderId="14" xfId="5" applyFont="1" applyFill="1" applyBorder="1" applyAlignment="1">
      <alignment horizontal="center" vertical="center"/>
    </xf>
    <xf numFmtId="0" fontId="8" fillId="0" borderId="14" xfId="0" applyFont="1" applyBorder="1" applyAlignment="1">
      <alignment horizontal="center" wrapText="1"/>
    </xf>
    <xf numFmtId="0" fontId="4" fillId="4" borderId="14" xfId="5" applyFont="1" applyFill="1" applyBorder="1" applyAlignment="1">
      <alignment horizontal="center" vertical="center"/>
    </xf>
    <xf numFmtId="164" fontId="4" fillId="4" borderId="11" xfId="5" applyNumberFormat="1" applyFont="1" applyFill="1" applyBorder="1" applyAlignment="1">
      <alignment horizontal="center" vertical="center"/>
    </xf>
    <xf numFmtId="0" fontId="4" fillId="0" borderId="6" xfId="3" applyFont="1" applyBorder="1" applyAlignment="1">
      <alignment vertical="center" wrapText="1"/>
    </xf>
    <xf numFmtId="0" fontId="16" fillId="0" borderId="6" xfId="0" applyFont="1" applyBorder="1" applyAlignment="1">
      <alignment horizontal="center" vertical="center" wrapText="1"/>
    </xf>
    <xf numFmtId="0" fontId="4" fillId="0" borderId="6" xfId="0" applyFont="1" applyBorder="1" applyAlignment="1">
      <alignment horizontal="center" vertical="center" wrapText="1"/>
    </xf>
    <xf numFmtId="0" fontId="7" fillId="0" borderId="6" xfId="0" applyFont="1" applyBorder="1" applyAlignment="1">
      <alignment horizontal="center" vertical="center" wrapText="1"/>
    </xf>
    <xf numFmtId="0" fontId="4" fillId="0" borderId="6" xfId="3" applyFont="1" applyBorder="1" applyAlignment="1">
      <alignment horizontal="center" vertical="center" wrapText="1"/>
    </xf>
    <xf numFmtId="164" fontId="4" fillId="0" borderId="6" xfId="3" applyNumberFormat="1" applyFont="1" applyBorder="1" applyAlignment="1">
      <alignment horizontal="center" vertical="center" wrapText="1"/>
    </xf>
    <xf numFmtId="0" fontId="4" fillId="3" borderId="6" xfId="3" applyFont="1" applyFill="1" applyBorder="1" applyAlignment="1">
      <alignment vertical="center" wrapText="1"/>
    </xf>
    <xf numFmtId="0" fontId="4" fillId="3" borderId="6" xfId="3" applyFont="1" applyFill="1" applyBorder="1" applyAlignment="1">
      <alignment horizontal="center" vertical="center" wrapText="1"/>
    </xf>
    <xf numFmtId="1" fontId="4" fillId="0" borderId="6" xfId="3" applyNumberFormat="1" applyFont="1" applyBorder="1" applyAlignment="1">
      <alignment horizontal="center" vertical="center" wrapText="1"/>
    </xf>
    <xf numFmtId="0" fontId="4" fillId="0" borderId="6" xfId="0" applyFont="1" applyBorder="1" applyAlignment="1">
      <alignment horizontal="center"/>
    </xf>
    <xf numFmtId="0" fontId="7" fillId="0" borderId="6" xfId="0" applyFont="1" applyBorder="1" applyAlignment="1">
      <alignment horizontal="center"/>
    </xf>
    <xf numFmtId="0" fontId="4" fillId="4" borderId="6" xfId="5" applyFont="1" applyFill="1" applyBorder="1" applyAlignment="1">
      <alignment horizontal="center"/>
    </xf>
    <xf numFmtId="0" fontId="4" fillId="0" borderId="6" xfId="0" applyFont="1" applyBorder="1" applyAlignment="1">
      <alignment horizontal="left" wrapText="1"/>
    </xf>
    <xf numFmtId="0" fontId="8"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xf numFmtId="0" fontId="8" fillId="0" borderId="6" xfId="0" applyFont="1" applyBorder="1" applyAlignment="1">
      <alignment horizontal="center" vertical="top" wrapText="1"/>
    </xf>
    <xf numFmtId="0" fontId="8" fillId="0" borderId="6" xfId="7" applyFont="1" applyBorder="1" applyAlignment="1">
      <alignment horizontal="center" vertical="center" wrapText="1"/>
    </xf>
    <xf numFmtId="0" fontId="8" fillId="0" borderId="6" xfId="7" applyFont="1" applyBorder="1" applyAlignment="1">
      <alignment horizontal="center" vertical="center"/>
    </xf>
    <xf numFmtId="164" fontId="7" fillId="0" borderId="6" xfId="0" applyNumberFormat="1" applyFont="1" applyBorder="1" applyAlignment="1">
      <alignment horizontal="center" vertical="center" wrapText="1"/>
    </xf>
    <xf numFmtId="0" fontId="8" fillId="0" borderId="6" xfId="8" applyFont="1" applyBorder="1" applyAlignment="1">
      <alignment horizontal="justify" vertical="top" wrapText="1"/>
    </xf>
    <xf numFmtId="9" fontId="8" fillId="0" borderId="6" xfId="9" applyFont="1" applyBorder="1" applyAlignment="1">
      <alignment horizontal="center" vertical="center" wrapText="1"/>
    </xf>
    <xf numFmtId="0" fontId="8" fillId="0" borderId="6" xfId="8" applyFont="1" applyBorder="1" applyAlignment="1">
      <alignment horizontal="center" vertical="center" wrapText="1"/>
    </xf>
    <xf numFmtId="0" fontId="8" fillId="0" borderId="6" xfId="0" applyFont="1" applyBorder="1" applyAlignment="1">
      <alignment horizontal="center" vertical="center" wrapText="1"/>
    </xf>
    <xf numFmtId="0" fontId="4" fillId="0" borderId="6" xfId="4" applyNumberFormat="1" applyFont="1" applyBorder="1" applyAlignment="1">
      <alignment horizontal="center" vertical="center" wrapText="1"/>
    </xf>
    <xf numFmtId="0" fontId="4" fillId="0" borderId="6" xfId="10" applyFont="1" applyBorder="1" applyAlignment="1">
      <alignment horizontal="center" vertical="center" wrapText="1"/>
    </xf>
    <xf numFmtId="0" fontId="4" fillId="0" borderId="6" xfId="13" applyFont="1" applyBorder="1" applyAlignment="1">
      <alignment horizontal="left" vertical="center" wrapText="1"/>
    </xf>
    <xf numFmtId="0" fontId="4" fillId="0" borderId="6" xfId="14" applyFont="1" applyBorder="1" applyAlignment="1">
      <alignment horizontal="center" vertical="center" wrapText="1"/>
    </xf>
    <xf numFmtId="0" fontId="4" fillId="0" borderId="6" xfId="15" applyFont="1" applyBorder="1" applyAlignment="1">
      <alignment horizontal="left" vertical="center" wrapText="1"/>
    </xf>
    <xf numFmtId="0" fontId="4" fillId="0" borderId="6" xfId="16" applyFont="1" applyBorder="1" applyAlignment="1">
      <alignment horizontal="center" vertical="center" wrapText="1"/>
    </xf>
    <xf numFmtId="0" fontId="4" fillId="0" borderId="6" xfId="17" applyFont="1" applyBorder="1" applyAlignment="1">
      <alignment horizontal="left" vertical="center" wrapText="1"/>
    </xf>
    <xf numFmtId="0" fontId="4" fillId="0" borderId="6" xfId="17" applyFont="1" applyBorder="1" applyAlignment="1">
      <alignment horizontal="center" vertical="center" wrapText="1"/>
    </xf>
    <xf numFmtId="0" fontId="4" fillId="0" borderId="6" xfId="5" applyFont="1" applyFill="1" applyBorder="1" applyAlignment="1">
      <alignment horizontal="center" wrapText="1"/>
    </xf>
    <xf numFmtId="164" fontId="4" fillId="0" borderId="6" xfId="0" applyNumberFormat="1"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left" vertical="top" wrapText="1"/>
    </xf>
    <xf numFmtId="1" fontId="4" fillId="0" borderId="6" xfId="0" applyNumberFormat="1" applyFont="1" applyBorder="1" applyAlignment="1">
      <alignment horizontal="center" vertical="center" wrapText="1"/>
    </xf>
    <xf numFmtId="0" fontId="4" fillId="3" borderId="6" xfId="0" applyFont="1" applyFill="1" applyBorder="1" applyAlignment="1">
      <alignment horizontal="left" vertical="top" wrapText="1"/>
    </xf>
    <xf numFmtId="164" fontId="4" fillId="3" borderId="6"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4" fillId="4" borderId="6" xfId="0" applyFont="1" applyFill="1" applyBorder="1" applyAlignment="1">
      <alignment horizontal="center"/>
    </xf>
    <xf numFmtId="0" fontId="4" fillId="4" borderId="6" xfId="0" applyFont="1" applyFill="1" applyBorder="1" applyAlignment="1">
      <alignment horizontal="left" vertical="center" wrapText="1"/>
    </xf>
    <xf numFmtId="0" fontId="4" fillId="4" borderId="0" xfId="0" applyFont="1" applyFill="1"/>
    <xf numFmtId="0" fontId="4" fillId="4" borderId="0" xfId="0" applyFont="1" applyFill="1" applyAlignment="1">
      <alignment horizontal="right"/>
    </xf>
    <xf numFmtId="0" fontId="4" fillId="4"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4" borderId="0" xfId="0" applyFont="1" applyFill="1" applyAlignment="1">
      <alignment horizontal="center" vertical="center"/>
    </xf>
    <xf numFmtId="0" fontId="4" fillId="4" borderId="6" xfId="0" applyFont="1" applyFill="1" applyBorder="1" applyAlignment="1">
      <alignment horizontal="justify"/>
    </xf>
    <xf numFmtId="4" fontId="4" fillId="3" borderId="6" xfId="0" applyNumberFormat="1" applyFont="1" applyFill="1" applyBorder="1" applyAlignment="1">
      <alignment horizontal="center"/>
    </xf>
    <xf numFmtId="0" fontId="4" fillId="4" borderId="0" xfId="5" applyFont="1" applyFill="1"/>
    <xf numFmtId="0" fontId="4" fillId="4" borderId="0" xfId="5" applyFont="1" applyFill="1" applyAlignment="1">
      <alignment horizontal="center"/>
    </xf>
    <xf numFmtId="0" fontId="4" fillId="4" borderId="0" xfId="5" applyFont="1" applyFill="1" applyAlignment="1">
      <alignment vertical="center"/>
    </xf>
    <xf numFmtId="0" fontId="4" fillId="4" borderId="8" xfId="5" applyFont="1" applyFill="1" applyBorder="1" applyAlignment="1">
      <alignment horizontal="center" vertical="center"/>
    </xf>
    <xf numFmtId="0" fontId="9" fillId="4" borderId="6" xfId="5" applyFont="1" applyFill="1" applyBorder="1" applyAlignment="1">
      <alignment horizontal="left" vertical="center" wrapText="1"/>
    </xf>
    <xf numFmtId="0" fontId="9" fillId="4" borderId="6" xfId="5" applyFont="1" applyFill="1" applyBorder="1" applyAlignment="1">
      <alignment horizontal="center" vertical="center"/>
    </xf>
    <xf numFmtId="2" fontId="3" fillId="4" borderId="6" xfId="5" applyNumberFormat="1" applyFont="1" applyFill="1" applyBorder="1" applyAlignment="1">
      <alignment vertical="center"/>
    </xf>
    <xf numFmtId="0" fontId="3" fillId="4" borderId="0" xfId="5" applyFont="1" applyFill="1" applyAlignment="1">
      <alignment vertical="center"/>
    </xf>
    <xf numFmtId="0" fontId="4" fillId="4" borderId="6" xfId="5" applyFont="1" applyFill="1" applyBorder="1"/>
    <xf numFmtId="0" fontId="7" fillId="0" borderId="6" xfId="5" applyFont="1" applyBorder="1" applyAlignment="1">
      <alignment horizontal="left" vertical="center" wrapText="1"/>
    </xf>
    <xf numFmtId="0" fontId="7" fillId="0" borderId="6" xfId="5" applyFont="1" applyBorder="1" applyAlignment="1">
      <alignment horizontal="center" vertical="center"/>
    </xf>
    <xf numFmtId="0" fontId="7" fillId="0" borderId="6" xfId="5" applyFont="1" applyBorder="1" applyAlignment="1">
      <alignment horizontal="center" vertical="top" wrapText="1"/>
    </xf>
    <xf numFmtId="0" fontId="7" fillId="0" borderId="6" xfId="5" applyFont="1" applyBorder="1" applyAlignment="1">
      <alignment horizontal="center" vertical="center" wrapText="1"/>
    </xf>
    <xf numFmtId="2" fontId="4" fillId="4" borderId="6" xfId="5" applyNumberFormat="1" applyFont="1" applyFill="1" applyBorder="1" applyAlignment="1">
      <alignment horizontal="center" vertical="center"/>
    </xf>
    <xf numFmtId="0" fontId="9" fillId="4" borderId="6" xfId="5" applyFont="1" applyFill="1" applyBorder="1" applyAlignment="1">
      <alignment horizontal="center" vertical="center" wrapText="1"/>
    </xf>
    <xf numFmtId="0" fontId="9" fillId="4" borderId="6" xfId="5" applyFont="1" applyFill="1" applyBorder="1" applyAlignment="1">
      <alignment horizontal="left" vertical="top" wrapText="1"/>
    </xf>
    <xf numFmtId="0" fontId="9" fillId="4" borderId="6" xfId="5" applyFont="1" applyFill="1" applyBorder="1" applyAlignment="1">
      <alignment horizontal="center" vertical="top"/>
    </xf>
    <xf numFmtId="0" fontId="7" fillId="0" borderId="6" xfId="5" applyFont="1" applyFill="1" applyBorder="1" applyAlignment="1">
      <alignment horizontal="center" vertical="top"/>
    </xf>
    <xf numFmtId="0" fontId="4" fillId="4" borderId="6" xfId="5" applyFont="1" applyFill="1" applyBorder="1" applyAlignment="1">
      <alignment horizontal="justify" vertical="top" wrapText="1"/>
    </xf>
    <xf numFmtId="0" fontId="7" fillId="0" borderId="6" xfId="5" applyFont="1" applyBorder="1" applyAlignment="1">
      <alignment horizontal="left" vertical="top" wrapText="1"/>
    </xf>
    <xf numFmtId="0" fontId="7" fillId="0" borderId="6" xfId="5" applyFont="1" applyBorder="1" applyAlignment="1">
      <alignment horizontal="center" vertical="top"/>
    </xf>
    <xf numFmtId="0" fontId="8" fillId="0" borderId="6" xfId="5" applyFont="1" applyBorder="1" applyAlignment="1">
      <alignment horizontal="justify" vertical="top" wrapText="1"/>
    </xf>
    <xf numFmtId="0" fontId="4" fillId="0" borderId="6" xfId="0" applyFont="1" applyFill="1" applyBorder="1" applyAlignment="1">
      <alignment horizontal="center" vertical="center"/>
    </xf>
    <xf numFmtId="0" fontId="4" fillId="5" borderId="6" xfId="5" applyNumberFormat="1" applyFont="1" applyFill="1" applyBorder="1" applyAlignment="1" applyProtection="1">
      <alignment vertical="center" wrapText="1"/>
    </xf>
    <xf numFmtId="166" fontId="4" fillId="4" borderId="6" xfId="5" applyNumberFormat="1" applyFont="1" applyFill="1" applyBorder="1"/>
    <xf numFmtId="0" fontId="4" fillId="5" borderId="6" xfId="2" applyNumberFormat="1" applyFont="1" applyFill="1" applyBorder="1" applyAlignment="1" applyProtection="1">
      <alignment vertical="center" wrapText="1"/>
    </xf>
    <xf numFmtId="164" fontId="4" fillId="4" borderId="6" xfId="5" applyNumberFormat="1" applyFont="1" applyFill="1" applyBorder="1" applyAlignment="1">
      <alignment horizontal="center"/>
    </xf>
    <xf numFmtId="164" fontId="3" fillId="2" borderId="6" xfId="5" applyNumberFormat="1" applyFont="1" applyFill="1" applyBorder="1"/>
    <xf numFmtId="2" fontId="4" fillId="4" borderId="6" xfId="5" applyNumberFormat="1" applyFont="1" applyFill="1" applyBorder="1"/>
    <xf numFmtId="0" fontId="4" fillId="0" borderId="6" xfId="6" applyNumberFormat="1" applyFont="1" applyBorder="1" applyAlignment="1">
      <alignment horizontal="center" vertical="center" wrapText="1"/>
    </xf>
    <xf numFmtId="0" fontId="4" fillId="3" borderId="6" xfId="6" applyNumberFormat="1" applyFont="1" applyFill="1" applyBorder="1" applyAlignment="1">
      <alignment horizontal="center" vertical="center" wrapText="1"/>
    </xf>
    <xf numFmtId="164" fontId="9" fillId="3" borderId="6" xfId="6" applyNumberFormat="1" applyFont="1" applyFill="1" applyBorder="1" applyAlignment="1">
      <alignment horizontal="center" wrapText="1"/>
    </xf>
    <xf numFmtId="0" fontId="4" fillId="4" borderId="6" xfId="6" applyNumberFormat="1" applyFont="1" applyFill="1" applyBorder="1" applyAlignment="1">
      <alignment horizontal="center" wrapText="1"/>
    </xf>
    <xf numFmtId="0" fontId="4" fillId="4" borderId="6" xfId="6" applyNumberFormat="1" applyFont="1" applyFill="1" applyBorder="1" applyAlignment="1">
      <alignment horizontal="center" vertical="center" wrapText="1"/>
    </xf>
    <xf numFmtId="0" fontId="4" fillId="0" borderId="6" xfId="6" applyNumberFormat="1" applyFont="1" applyFill="1" applyBorder="1" applyAlignment="1">
      <alignment horizontal="center" vertical="center" wrapText="1"/>
    </xf>
    <xf numFmtId="0" fontId="4" fillId="4" borderId="6" xfId="6" applyNumberFormat="1" applyFont="1" applyFill="1" applyBorder="1" applyAlignment="1">
      <alignment horizontal="left" vertical="center" wrapText="1"/>
    </xf>
    <xf numFmtId="0" fontId="9" fillId="4" borderId="6" xfId="6" applyNumberFormat="1" applyFont="1" applyFill="1" applyBorder="1" applyAlignment="1">
      <alignment horizontal="center" vertical="center" wrapText="1"/>
    </xf>
    <xf numFmtId="0" fontId="4" fillId="4" borderId="6" xfId="6" applyNumberFormat="1" applyFont="1" applyFill="1" applyBorder="1" applyAlignment="1">
      <alignment horizontal="justify" wrapText="1"/>
    </xf>
    <xf numFmtId="0" fontId="3" fillId="4" borderId="6" xfId="6" applyNumberFormat="1" applyFont="1" applyFill="1" applyBorder="1" applyAlignment="1">
      <alignment horizontal="center" wrapText="1"/>
    </xf>
    <xf numFmtId="0" fontId="9" fillId="4" borderId="6" xfId="6" applyNumberFormat="1" applyFont="1" applyFill="1" applyBorder="1" applyAlignment="1">
      <alignment horizontal="center" wrapText="1"/>
    </xf>
    <xf numFmtId="0" fontId="3" fillId="4" borderId="6" xfId="6" applyNumberFormat="1" applyFont="1" applyFill="1" applyBorder="1" applyAlignment="1">
      <alignment horizontal="center" vertical="center" wrapText="1"/>
    </xf>
    <xf numFmtId="0" fontId="4" fillId="4" borderId="5" xfId="5" applyFont="1" applyFill="1" applyBorder="1"/>
    <xf numFmtId="0" fontId="4" fillId="4" borderId="6" xfId="6" applyNumberFormat="1" applyFont="1" applyFill="1" applyBorder="1" applyAlignment="1">
      <alignment vertical="top" wrapText="1"/>
    </xf>
    <xf numFmtId="164" fontId="9" fillId="3" borderId="6" xfId="6" applyNumberFormat="1" applyFont="1" applyFill="1" applyBorder="1" applyAlignment="1">
      <alignment horizontal="center" vertical="center" wrapText="1"/>
    </xf>
    <xf numFmtId="0" fontId="5" fillId="4" borderId="6" xfId="6" applyNumberFormat="1" applyFont="1" applyFill="1" applyBorder="1" applyAlignment="1">
      <alignment horizontal="center" wrapText="1"/>
    </xf>
    <xf numFmtId="0" fontId="4" fillId="4" borderId="11" xfId="5" applyFont="1" applyFill="1" applyBorder="1"/>
    <xf numFmtId="0" fontId="9" fillId="4" borderId="6" xfId="6" applyNumberFormat="1" applyFont="1" applyFill="1" applyBorder="1" applyAlignment="1">
      <alignment horizontal="left" vertical="center" wrapText="1"/>
    </xf>
    <xf numFmtId="0" fontId="5" fillId="4" borderId="6" xfId="6" applyNumberFormat="1" applyFont="1" applyFill="1" applyBorder="1" applyAlignment="1">
      <alignment wrapText="1"/>
    </xf>
    <xf numFmtId="0" fontId="5" fillId="4" borderId="6" xfId="6" applyNumberFormat="1" applyFont="1" applyFill="1" applyBorder="1" applyAlignment="1">
      <alignment horizontal="center" vertical="center" wrapText="1"/>
    </xf>
    <xf numFmtId="0" fontId="4" fillId="4" borderId="6" xfId="5" applyFont="1" applyFill="1" applyBorder="1" applyAlignment="1">
      <alignment wrapText="1"/>
    </xf>
    <xf numFmtId="0" fontId="4" fillId="4" borderId="8" xfId="5" applyFont="1" applyFill="1" applyBorder="1" applyAlignment="1">
      <alignment horizontal="left" vertical="center" wrapText="1"/>
    </xf>
    <xf numFmtId="0" fontId="4" fillId="0" borderId="6" xfId="0" applyFont="1" applyBorder="1" applyAlignment="1">
      <alignment horizontal="justify" vertical="top" wrapText="1"/>
    </xf>
    <xf numFmtId="0" fontId="4" fillId="0" borderId="6" xfId="0" applyFont="1" applyBorder="1" applyAlignment="1">
      <alignment vertical="top" wrapText="1"/>
    </xf>
    <xf numFmtId="0" fontId="4" fillId="0" borderId="0" xfId="0" applyFont="1" applyBorder="1" applyAlignment="1">
      <alignment horizontal="justify" vertical="top" wrapText="1"/>
    </xf>
    <xf numFmtId="0" fontId="8" fillId="0" borderId="6" xfId="5" applyFont="1" applyBorder="1" applyAlignment="1">
      <alignment horizontal="center" vertical="top" wrapText="1"/>
    </xf>
    <xf numFmtId="0" fontId="9" fillId="4" borderId="6" xfId="5" applyFont="1" applyFill="1" applyBorder="1" applyAlignment="1">
      <alignment horizontal="center"/>
    </xf>
    <xf numFmtId="0" fontId="8" fillId="0" borderId="6" xfId="0" applyFont="1" applyBorder="1" applyAlignment="1">
      <alignment vertical="top" wrapText="1"/>
    </xf>
    <xf numFmtId="0" fontId="7" fillId="0" borderId="6" xfId="0" applyFont="1" applyBorder="1" applyAlignment="1">
      <alignment horizontal="center" wrapText="1"/>
    </xf>
    <xf numFmtId="0" fontId="8" fillId="0" borderId="6" xfId="0" applyFont="1" applyFill="1" applyBorder="1" applyAlignment="1">
      <alignment horizontal="center" vertical="center"/>
    </xf>
    <xf numFmtId="0" fontId="7" fillId="0" borderId="6" xfId="6" applyFont="1" applyBorder="1" applyAlignment="1">
      <alignment horizontal="justify" vertical="top" wrapText="1"/>
    </xf>
    <xf numFmtId="164" fontId="4" fillId="4" borderId="6" xfId="5" applyNumberFormat="1" applyFont="1" applyFill="1" applyBorder="1"/>
    <xf numFmtId="0" fontId="7" fillId="0" borderId="6" xfId="0" applyFont="1" applyBorder="1" applyAlignment="1">
      <alignment horizontal="justify" vertical="top" wrapText="1"/>
    </xf>
    <xf numFmtId="0" fontId="7" fillId="0" borderId="16" xfId="6" applyFont="1" applyBorder="1" applyAlignment="1">
      <alignment horizontal="justify" vertical="top" wrapText="1"/>
    </xf>
    <xf numFmtId="164" fontId="4" fillId="4" borderId="9" xfId="5" applyNumberFormat="1" applyFont="1" applyFill="1" applyBorder="1" applyAlignment="1">
      <alignment horizontal="center" vertical="center"/>
    </xf>
    <xf numFmtId="0" fontId="7" fillId="0" borderId="6" xfId="6" applyFont="1" applyBorder="1" applyAlignment="1">
      <alignment horizontal="left" vertical="top" wrapText="1"/>
    </xf>
    <xf numFmtId="0" fontId="4" fillId="0" borderId="6" xfId="12" applyFont="1" applyBorder="1" applyAlignment="1">
      <alignment horizontal="left" vertical="center" wrapText="1"/>
    </xf>
    <xf numFmtId="0" fontId="4" fillId="0" borderId="8" xfId="3" applyFont="1" applyBorder="1" applyAlignment="1">
      <alignment vertical="center" wrapText="1"/>
    </xf>
    <xf numFmtId="0" fontId="4" fillId="0" borderId="8" xfId="3" applyFont="1" applyBorder="1" applyAlignment="1">
      <alignment horizontal="justify" vertical="center" wrapText="1"/>
    </xf>
    <xf numFmtId="0" fontId="9" fillId="0" borderId="6" xfId="3" applyFont="1" applyBorder="1" applyAlignment="1">
      <alignment horizontal="center" vertical="center"/>
    </xf>
    <xf numFmtId="0" fontId="4" fillId="0" borderId="6" xfId="3" applyFont="1" applyBorder="1" applyAlignment="1">
      <alignment horizontal="justify" vertical="center" wrapText="1"/>
    </xf>
    <xf numFmtId="0" fontId="4" fillId="0" borderId="1" xfId="3" applyFont="1" applyBorder="1" applyAlignment="1">
      <alignment horizontal="center" vertical="center" wrapText="1"/>
    </xf>
    <xf numFmtId="0" fontId="3" fillId="2" borderId="6" xfId="5" applyFont="1" applyFill="1" applyBorder="1"/>
    <xf numFmtId="0" fontId="4" fillId="0" borderId="6" xfId="5" applyFont="1" applyFill="1" applyBorder="1"/>
    <xf numFmtId="0" fontId="4" fillId="0" borderId="0" xfId="5" applyFont="1" applyFill="1"/>
    <xf numFmtId="0" fontId="4" fillId="0" borderId="6" xfId="5" applyFont="1" applyFill="1" applyBorder="1" applyAlignment="1">
      <alignment wrapText="1"/>
    </xf>
    <xf numFmtId="0" fontId="9" fillId="0" borderId="6" xfId="5" applyFont="1" applyBorder="1" applyAlignment="1">
      <alignment horizontal="center" vertical="center"/>
    </xf>
    <xf numFmtId="0" fontId="4" fillId="0" borderId="6" xfId="5" applyFont="1" applyBorder="1" applyAlignment="1">
      <alignment horizontal="center" vertical="center"/>
    </xf>
    <xf numFmtId="0" fontId="4" fillId="0" borderId="6" xfId="5" applyFont="1" applyBorder="1" applyAlignment="1">
      <alignment wrapText="1"/>
    </xf>
    <xf numFmtId="0" fontId="7" fillId="0" borderId="6" xfId="5" applyFont="1" applyFill="1" applyBorder="1" applyAlignment="1">
      <alignment horizontal="center" vertical="center"/>
    </xf>
    <xf numFmtId="0" fontId="9" fillId="0" borderId="6" xfId="5" applyFont="1" applyFill="1" applyBorder="1" applyAlignment="1">
      <alignment horizontal="center" vertical="center" wrapText="1"/>
    </xf>
    <xf numFmtId="0" fontId="4" fillId="0" borderId="6" xfId="5" applyFont="1" applyBorder="1" applyAlignment="1">
      <alignment horizontal="center" vertical="center" wrapText="1"/>
    </xf>
    <xf numFmtId="2" fontId="4" fillId="0" borderId="6" xfId="3" applyNumberFormat="1" applyFont="1" applyBorder="1" applyAlignment="1">
      <alignment horizontal="center" vertical="center" wrapText="1"/>
    </xf>
    <xf numFmtId="0" fontId="4" fillId="3" borderId="8" xfId="3" applyFont="1" applyFill="1" applyBorder="1" applyAlignment="1">
      <alignment vertical="center" wrapText="1"/>
    </xf>
    <xf numFmtId="1" fontId="4" fillId="3" borderId="6" xfId="3" applyNumberFormat="1" applyFont="1" applyFill="1" applyBorder="1" applyAlignment="1">
      <alignment horizontal="center" vertical="center" wrapText="1"/>
    </xf>
    <xf numFmtId="0" fontId="4" fillId="0" borderId="8" xfId="3" applyFont="1" applyBorder="1" applyAlignment="1">
      <alignment wrapText="1"/>
    </xf>
    <xf numFmtId="0" fontId="9" fillId="0" borderId="13" xfId="3" applyFont="1" applyBorder="1" applyAlignment="1">
      <alignment horizontal="center" vertical="center" wrapText="1"/>
    </xf>
    <xf numFmtId="0" fontId="4" fillId="0" borderId="13" xfId="3" applyFont="1" applyBorder="1" applyAlignment="1">
      <alignment horizontal="center" vertical="center" wrapText="1"/>
    </xf>
    <xf numFmtId="164" fontId="4" fillId="3" borderId="13" xfId="3" applyNumberFormat="1" applyFont="1" applyFill="1" applyBorder="1" applyAlignment="1">
      <alignment horizontal="center" vertical="center" wrapText="1"/>
    </xf>
    <xf numFmtId="0" fontId="4" fillId="0" borderId="8" xfId="3" applyFont="1" applyBorder="1" applyAlignment="1">
      <alignment horizontal="justify" vertical="top" wrapText="1"/>
    </xf>
    <xf numFmtId="0" fontId="4" fillId="3" borderId="13" xfId="3" applyFont="1" applyFill="1" applyBorder="1" applyAlignment="1">
      <alignment horizontal="center" vertical="center" wrapText="1"/>
    </xf>
    <xf numFmtId="0" fontId="4" fillId="0" borderId="6" xfId="18" applyFont="1" applyBorder="1" applyAlignment="1">
      <alignment horizontal="center" vertical="center" wrapText="1"/>
    </xf>
    <xf numFmtId="0" fontId="4" fillId="3" borderId="6" xfId="18" applyFont="1" applyFill="1" applyBorder="1" applyAlignment="1">
      <alignment horizontal="center" vertical="center" wrapText="1"/>
    </xf>
    <xf numFmtId="164" fontId="4" fillId="3" borderId="6" xfId="0" applyNumberFormat="1" applyFont="1" applyFill="1" applyBorder="1" applyAlignment="1">
      <alignment horizontal="center" vertical="center"/>
    </xf>
    <xf numFmtId="0" fontId="4" fillId="3" borderId="6" xfId="5" applyFont="1" applyFill="1" applyBorder="1" applyAlignment="1">
      <alignment horizontal="center" wrapText="1"/>
    </xf>
    <xf numFmtId="0" fontId="4" fillId="3" borderId="6" xfId="5" applyFont="1" applyFill="1" applyBorder="1"/>
    <xf numFmtId="0" fontId="4" fillId="0" borderId="6" xfId="5" applyFont="1" applyFill="1" applyBorder="1" applyAlignment="1">
      <alignment horizontal="center" vertical="center" wrapText="1"/>
    </xf>
    <xf numFmtId="0" fontId="4" fillId="0" borderId="6" xfId="5" applyFont="1" applyFill="1" applyBorder="1" applyAlignment="1">
      <alignment horizontal="left" wrapText="1"/>
    </xf>
    <xf numFmtId="0" fontId="4" fillId="4" borderId="6" xfId="5" applyFont="1" applyFill="1" applyBorder="1" applyAlignment="1">
      <alignment horizontal="left" vertical="center" wrapText="1"/>
    </xf>
    <xf numFmtId="0" fontId="4" fillId="0" borderId="6" xfId="5" applyFont="1" applyBorder="1" applyAlignment="1">
      <alignment horizontal="left" wrapText="1"/>
    </xf>
    <xf numFmtId="164" fontId="4" fillId="2" borderId="6" xfId="5" applyNumberFormat="1" applyFont="1" applyFill="1" applyBorder="1"/>
    <xf numFmtId="0" fontId="7" fillId="0" borderId="6" xfId="5" applyFont="1" applyBorder="1" applyAlignment="1">
      <alignment horizontal="left" wrapText="1"/>
    </xf>
    <xf numFmtId="0" fontId="7" fillId="0" borderId="6" xfId="5" applyFont="1" applyBorder="1" applyAlignment="1">
      <alignment horizontal="center" wrapText="1"/>
    </xf>
    <xf numFmtId="0" fontId="4" fillId="0" borderId="9" xfId="5" applyFont="1" applyFill="1" applyBorder="1"/>
    <xf numFmtId="0" fontId="4" fillId="4" borderId="9" xfId="5" applyFont="1" applyFill="1" applyBorder="1"/>
    <xf numFmtId="0" fontId="7" fillId="2" borderId="6" xfId="5" applyFont="1" applyFill="1" applyBorder="1" applyAlignment="1">
      <alignment horizontal="left" wrapText="1"/>
    </xf>
    <xf numFmtId="0" fontId="7" fillId="2" borderId="6" xfId="5" applyFont="1" applyFill="1" applyBorder="1" applyAlignment="1">
      <alignment horizontal="center" wrapText="1"/>
    </xf>
    <xf numFmtId="0" fontId="4" fillId="2" borderId="9" xfId="5" applyFont="1" applyFill="1" applyBorder="1"/>
    <xf numFmtId="164" fontId="4" fillId="2" borderId="6" xfId="5" applyNumberFormat="1" applyFont="1" applyFill="1" applyBorder="1" applyAlignment="1">
      <alignment horizontal="center" vertical="center"/>
    </xf>
    <xf numFmtId="0" fontId="4" fillId="2" borderId="6" xfId="5" applyFont="1" applyFill="1" applyBorder="1"/>
    <xf numFmtId="164" fontId="4" fillId="4" borderId="9" xfId="5" applyNumberFormat="1" applyFont="1" applyFill="1" applyBorder="1" applyAlignment="1">
      <alignment vertical="center"/>
    </xf>
    <xf numFmtId="0" fontId="7" fillId="3" borderId="6" xfId="5" applyFont="1" applyFill="1" applyBorder="1" applyAlignment="1">
      <alignment horizontal="center" wrapText="1"/>
    </xf>
    <xf numFmtId="10" fontId="7" fillId="0" borderId="6" xfId="5" applyNumberFormat="1" applyFont="1" applyBorder="1" applyAlignment="1">
      <alignment horizontal="center"/>
    </xf>
    <xf numFmtId="0" fontId="8" fillId="0" borderId="6" xfId="5" applyFont="1" applyBorder="1" applyAlignment="1">
      <alignment horizontal="center" wrapText="1"/>
    </xf>
    <xf numFmtId="9" fontId="7" fillId="0" borderId="6" xfId="5" applyNumberFormat="1" applyFont="1" applyBorder="1" applyAlignment="1">
      <alignment horizontal="center" vertical="top" wrapText="1"/>
    </xf>
    <xf numFmtId="0" fontId="7" fillId="0" borderId="6" xfId="5" applyFont="1" applyBorder="1" applyAlignment="1">
      <alignment horizontal="center"/>
    </xf>
    <xf numFmtId="0" fontId="8" fillId="0" borderId="6" xfId="5" applyFont="1" applyBorder="1" applyAlignment="1">
      <alignment horizontal="center" vertical="top"/>
    </xf>
    <xf numFmtId="0" fontId="8" fillId="0" borderId="6" xfId="5" applyFont="1" applyBorder="1" applyAlignment="1">
      <alignment horizontal="center"/>
    </xf>
    <xf numFmtId="0" fontId="8" fillId="3" borderId="0" xfId="0" applyFont="1" applyFill="1" applyAlignment="1">
      <alignment wrapText="1"/>
    </xf>
    <xf numFmtId="0" fontId="4" fillId="5" borderId="8" xfId="5" applyNumberFormat="1" applyFont="1" applyFill="1" applyBorder="1" applyAlignment="1" applyProtection="1">
      <alignment vertical="center" wrapText="1"/>
    </xf>
    <xf numFmtId="0" fontId="8" fillId="0" borderId="8" xfId="0" applyFont="1" applyBorder="1" applyAlignment="1">
      <alignment wrapText="1"/>
    </xf>
    <xf numFmtId="0" fontId="8" fillId="0" borderId="6" xfId="0" applyFont="1" applyBorder="1" applyAlignment="1">
      <alignment horizontal="justify"/>
    </xf>
    <xf numFmtId="164" fontId="4" fillId="3" borderId="6" xfId="3" applyNumberFormat="1" applyFont="1" applyFill="1" applyBorder="1" applyAlignment="1">
      <alignment horizontal="center" vertical="center" wrapText="1"/>
    </xf>
    <xf numFmtId="2" fontId="4" fillId="3" borderId="6" xfId="3" applyNumberFormat="1" applyFont="1" applyFill="1" applyBorder="1" applyAlignment="1">
      <alignment horizontal="center" vertical="center" wrapText="1"/>
    </xf>
    <xf numFmtId="0" fontId="4" fillId="3" borderId="6" xfId="3" applyFont="1" applyFill="1" applyBorder="1" applyAlignment="1">
      <alignment horizontal="center" vertical="center"/>
    </xf>
    <xf numFmtId="0" fontId="8" fillId="0" borderId="6" xfId="0" applyFont="1" applyBorder="1" applyAlignment="1">
      <alignment horizontal="justify" wrapText="1"/>
    </xf>
    <xf numFmtId="10" fontId="8" fillId="0" borderId="6" xfId="0" applyNumberFormat="1" applyFont="1" applyBorder="1" applyAlignment="1">
      <alignment horizontal="center"/>
    </xf>
    <xf numFmtId="0" fontId="11" fillId="2" borderId="6" xfId="0" applyFont="1" applyFill="1" applyBorder="1" applyAlignment="1">
      <alignment horizontal="left" wrapText="1"/>
    </xf>
    <xf numFmtId="0" fontId="13" fillId="2" borderId="0" xfId="0" applyFont="1" applyFill="1"/>
    <xf numFmtId="0" fontId="13" fillId="2" borderId="6" xfId="0" applyFont="1" applyFill="1" applyBorder="1" applyAlignment="1">
      <alignment wrapText="1"/>
    </xf>
    <xf numFmtId="0" fontId="11" fillId="2" borderId="6" xfId="0" applyFont="1" applyFill="1" applyBorder="1"/>
    <xf numFmtId="164" fontId="4" fillId="4" borderId="6" xfId="5" applyNumberFormat="1" applyFont="1" applyFill="1" applyBorder="1" applyAlignment="1">
      <alignment horizontal="center" vertical="top"/>
    </xf>
    <xf numFmtId="0" fontId="4" fillId="4" borderId="6" xfId="5" applyFont="1" applyFill="1" applyBorder="1" applyAlignment="1">
      <alignment vertical="top"/>
    </xf>
    <xf numFmtId="0" fontId="4" fillId="0" borderId="8" xfId="3" applyFont="1" applyBorder="1" applyAlignment="1">
      <alignment horizontal="left" vertical="center" wrapText="1"/>
    </xf>
    <xf numFmtId="0" fontId="8" fillId="3" borderId="6" xfId="0" applyFont="1" applyFill="1" applyBorder="1" applyAlignment="1">
      <alignment horizontal="left" vertical="top" wrapText="1"/>
    </xf>
    <xf numFmtId="4" fontId="4" fillId="3" borderId="6" xfId="2" applyNumberFormat="1" applyFont="1" applyFill="1" applyBorder="1" applyAlignment="1">
      <alignment horizontal="center" vertical="center"/>
    </xf>
    <xf numFmtId="0" fontId="4" fillId="3" borderId="6" xfId="2" applyFont="1" applyFill="1" applyBorder="1" applyAlignment="1">
      <alignment wrapText="1"/>
    </xf>
    <xf numFmtId="4" fontId="4" fillId="3" borderId="5" xfId="2" applyNumberFormat="1" applyFont="1" applyFill="1" applyBorder="1" applyAlignment="1">
      <alignment horizontal="center" vertical="center" wrapText="1"/>
    </xf>
    <xf numFmtId="4" fontId="4" fillId="3" borderId="6" xfId="2" applyNumberFormat="1" applyFont="1" applyFill="1" applyBorder="1" applyAlignment="1">
      <alignment horizontal="center" vertical="center" wrapText="1"/>
    </xf>
    <xf numFmtId="4" fontId="5" fillId="3" borderId="6" xfId="0" applyNumberFormat="1" applyFont="1" applyFill="1" applyBorder="1" applyAlignment="1">
      <alignment horizontal="center"/>
    </xf>
    <xf numFmtId="1" fontId="9" fillId="3" borderId="6" xfId="6" applyNumberFormat="1" applyFont="1" applyFill="1" applyBorder="1" applyAlignment="1">
      <alignment horizontal="center" wrapText="1"/>
    </xf>
    <xf numFmtId="0" fontId="4" fillId="3" borderId="6" xfId="6" applyNumberFormat="1" applyFont="1" applyFill="1" applyBorder="1" applyAlignment="1">
      <alignment horizontal="center" wrapText="1"/>
    </xf>
    <xf numFmtId="0" fontId="9" fillId="3" borderId="6" xfId="6" applyNumberFormat="1" applyFont="1" applyFill="1" applyBorder="1" applyAlignment="1">
      <alignment horizontal="center" vertical="top" wrapText="1"/>
    </xf>
    <xf numFmtId="0" fontId="9" fillId="3" borderId="6" xfId="6" applyNumberFormat="1" applyFont="1" applyFill="1" applyBorder="1" applyAlignment="1">
      <alignment horizontal="center" wrapText="1"/>
    </xf>
    <xf numFmtId="2" fontId="9" fillId="3" borderId="6" xfId="6" applyNumberFormat="1" applyFont="1" applyFill="1" applyBorder="1" applyAlignment="1">
      <alignment horizontal="center" wrapText="1"/>
    </xf>
    <xf numFmtId="1" fontId="4" fillId="3" borderId="6" xfId="6" applyNumberFormat="1" applyFont="1" applyFill="1" applyBorder="1" applyAlignment="1">
      <alignment horizontal="center" wrapText="1"/>
    </xf>
    <xf numFmtId="2" fontId="4" fillId="3" borderId="6" xfId="6" applyNumberFormat="1" applyFont="1" applyFill="1" applyBorder="1" applyAlignment="1">
      <alignment horizontal="center" vertical="center" wrapText="1"/>
    </xf>
    <xf numFmtId="1" fontId="9" fillId="3" borderId="6" xfId="6" applyNumberFormat="1" applyFont="1" applyFill="1" applyBorder="1" applyAlignment="1">
      <alignment horizontal="center" vertical="center" wrapText="1"/>
    </xf>
    <xf numFmtId="2" fontId="4" fillId="0" borderId="6" xfId="2" applyNumberFormat="1" applyFont="1" applyFill="1" applyBorder="1" applyAlignment="1">
      <alignment horizontal="center"/>
    </xf>
    <xf numFmtId="165" fontId="3" fillId="3" borderId="6" xfId="0" applyNumberFormat="1" applyFont="1" applyFill="1" applyBorder="1" applyAlignment="1">
      <alignment horizontal="left" wrapText="1"/>
    </xf>
    <xf numFmtId="165" fontId="3" fillId="3" borderId="6" xfId="0" applyNumberFormat="1" applyFont="1" applyFill="1" applyBorder="1" applyAlignment="1">
      <alignment horizontal="left"/>
    </xf>
    <xf numFmtId="0" fontId="3" fillId="0" borderId="0" xfId="2" applyFont="1" applyFill="1" applyBorder="1" applyAlignment="1">
      <alignment horizontal="center"/>
    </xf>
    <xf numFmtId="0" fontId="4" fillId="0" borderId="5" xfId="0" applyFont="1" applyFill="1" applyBorder="1" applyAlignment="1">
      <alignment vertical="center" wrapText="1"/>
    </xf>
    <xf numFmtId="168" fontId="4" fillId="2" borderId="5" xfId="2" applyNumberFormat="1" applyFont="1" applyFill="1" applyBorder="1" applyAlignment="1">
      <alignment horizontal="center" vertical="center" wrapText="1"/>
    </xf>
    <xf numFmtId="168" fontId="3" fillId="2" borderId="5" xfId="2" applyNumberFormat="1" applyFont="1" applyFill="1" applyBorder="1" applyAlignment="1">
      <alignment horizontal="center" vertical="center" wrapText="1"/>
    </xf>
    <xf numFmtId="2" fontId="8" fillId="0" borderId="6" xfId="0" applyNumberFormat="1" applyFont="1" applyBorder="1" applyAlignment="1">
      <alignment horizontal="center" vertical="center" wrapText="1"/>
    </xf>
    <xf numFmtId="164" fontId="8" fillId="3" borderId="6" xfId="2" applyNumberFormat="1" applyFont="1" applyFill="1" applyBorder="1" applyAlignment="1">
      <alignment horizontal="center" vertical="top"/>
    </xf>
    <xf numFmtId="164" fontId="8" fillId="3" borderId="6" xfId="2" applyNumberFormat="1" applyFont="1" applyFill="1" applyBorder="1" applyAlignment="1">
      <alignment horizontal="center" vertical="center"/>
    </xf>
    <xf numFmtId="164" fontId="8" fillId="3" borderId="6" xfId="2" applyNumberFormat="1" applyFont="1" applyFill="1" applyBorder="1" applyAlignment="1">
      <alignment horizontal="center"/>
    </xf>
    <xf numFmtId="164" fontId="8" fillId="3" borderId="6" xfId="2" applyNumberFormat="1" applyFont="1" applyFill="1" applyBorder="1" applyAlignment="1">
      <alignment horizontal="center" vertical="center" wrapText="1"/>
    </xf>
    <xf numFmtId="164" fontId="8" fillId="0" borderId="6" xfId="2" applyNumberFormat="1" applyFont="1" applyBorder="1" applyAlignment="1">
      <alignment horizontal="center"/>
    </xf>
    <xf numFmtId="164" fontId="8" fillId="0" borderId="6" xfId="2" applyNumberFormat="1" applyFont="1" applyBorder="1"/>
    <xf numFmtId="164" fontId="8" fillId="3" borderId="6" xfId="2" applyNumberFormat="1" applyFont="1" applyFill="1" applyBorder="1"/>
    <xf numFmtId="0" fontId="9" fillId="0" borderId="6" xfId="2" applyFont="1" applyFill="1" applyBorder="1" applyAlignment="1" applyProtection="1">
      <alignment horizontal="justify" vertical="center" wrapText="1"/>
      <protection hidden="1"/>
    </xf>
    <xf numFmtId="0" fontId="9" fillId="0" borderId="6" xfId="2" applyFont="1" applyFill="1" applyBorder="1" applyAlignment="1" applyProtection="1">
      <alignment horizontal="center" vertical="center" wrapText="1"/>
      <protection hidden="1"/>
    </xf>
    <xf numFmtId="164" fontId="11" fillId="3" borderId="6" xfId="2" applyNumberFormat="1" applyFont="1" applyFill="1" applyBorder="1"/>
    <xf numFmtId="164" fontId="11" fillId="3" borderId="6" xfId="2" applyNumberFormat="1" applyFont="1" applyFill="1" applyBorder="1" applyAlignment="1">
      <alignment horizontal="center" vertical="center"/>
    </xf>
    <xf numFmtId="4" fontId="11" fillId="2" borderId="6" xfId="2" applyNumberFormat="1" applyFont="1" applyFill="1" applyBorder="1" applyAlignment="1">
      <alignment horizontal="center" wrapText="1"/>
    </xf>
    <xf numFmtId="0" fontId="4" fillId="4" borderId="8" xfId="0" applyFont="1" applyFill="1" applyBorder="1" applyAlignment="1">
      <alignment horizontal="left" vertical="center" wrapText="1"/>
    </xf>
    <xf numFmtId="0" fontId="4" fillId="4" borderId="13" xfId="0" applyFont="1" applyFill="1" applyBorder="1" applyAlignment="1">
      <alignment horizontal="center" vertical="center" wrapText="1"/>
    </xf>
    <xf numFmtId="2" fontId="4" fillId="4" borderId="13" xfId="0" applyNumberFormat="1" applyFont="1" applyFill="1" applyBorder="1" applyAlignment="1">
      <alignment horizontal="center" vertical="center" wrapText="1"/>
    </xf>
    <xf numFmtId="164" fontId="4" fillId="4" borderId="13" xfId="0" applyNumberFormat="1" applyFont="1" applyFill="1" applyBorder="1" applyAlignment="1">
      <alignment horizontal="center" vertical="center"/>
    </xf>
    <xf numFmtId="4" fontId="3" fillId="4" borderId="6" xfId="0" applyNumberFormat="1" applyFont="1" applyFill="1" applyBorder="1" applyAlignment="1">
      <alignment horizontal="center"/>
    </xf>
    <xf numFmtId="164" fontId="3" fillId="3" borderId="6" xfId="0" applyNumberFormat="1" applyFont="1" applyFill="1" applyBorder="1" applyAlignment="1">
      <alignment horizontal="left" vertical="top" wrapText="1"/>
    </xf>
    <xf numFmtId="165" fontId="4" fillId="3" borderId="1" xfId="0" applyNumberFormat="1" applyFont="1" applyFill="1" applyBorder="1" applyAlignment="1">
      <alignment horizontal="center"/>
    </xf>
    <xf numFmtId="4" fontId="3" fillId="3" borderId="6" xfId="0" applyNumberFormat="1" applyFont="1" applyFill="1" applyBorder="1" applyAlignment="1">
      <alignment horizontal="center"/>
    </xf>
    <xf numFmtId="0" fontId="3" fillId="3" borderId="6" xfId="0" applyFont="1" applyFill="1" applyBorder="1" applyAlignment="1">
      <alignment horizontal="center" vertical="center" wrapText="1"/>
    </xf>
    <xf numFmtId="0" fontId="3" fillId="6" borderId="6" xfId="0" applyFont="1" applyFill="1" applyBorder="1" applyAlignment="1">
      <alignment horizontal="left" wrapText="1"/>
    </xf>
    <xf numFmtId="0" fontId="3" fillId="6" borderId="6" xfId="0" applyFont="1" applyFill="1" applyBorder="1" applyAlignment="1">
      <alignment horizontal="left"/>
    </xf>
    <xf numFmtId="0" fontId="4" fillId="6" borderId="6" xfId="2" applyFont="1" applyFill="1" applyBorder="1" applyAlignment="1">
      <alignment horizontal="center"/>
    </xf>
    <xf numFmtId="165" fontId="4" fillId="6" borderId="6" xfId="2" applyNumberFormat="1" applyFont="1" applyFill="1" applyBorder="1" applyAlignment="1">
      <alignment horizontal="center" wrapText="1"/>
    </xf>
    <xf numFmtId="165" fontId="3" fillId="6" borderId="6" xfId="2" applyNumberFormat="1" applyFont="1" applyFill="1" applyBorder="1" applyAlignment="1">
      <alignment horizontal="center" wrapText="1"/>
    </xf>
    <xf numFmtId="165" fontId="3" fillId="6" borderId="9" xfId="2" applyNumberFormat="1" applyFont="1" applyFill="1" applyBorder="1" applyAlignment="1">
      <alignment horizontal="center" wrapText="1"/>
    </xf>
    <xf numFmtId="164" fontId="3" fillId="6" borderId="6" xfId="0" applyNumberFormat="1" applyFont="1" applyFill="1" applyBorder="1" applyAlignment="1">
      <alignment horizontal="left" vertical="center" wrapText="1"/>
    </xf>
    <xf numFmtId="165" fontId="4" fillId="6" borderId="8" xfId="2" applyNumberFormat="1" applyFont="1" applyFill="1" applyBorder="1" applyAlignment="1">
      <alignment horizontal="center" wrapText="1"/>
    </xf>
    <xf numFmtId="0" fontId="21" fillId="0" borderId="6" xfId="0" applyFont="1" applyBorder="1" applyAlignment="1">
      <alignment vertical="center" wrapText="1"/>
    </xf>
    <xf numFmtId="164" fontId="3" fillId="2" borderId="6" xfId="2" applyNumberFormat="1" applyFont="1" applyFill="1" applyBorder="1" applyAlignment="1">
      <alignment horizontal="center" wrapText="1"/>
    </xf>
    <xf numFmtId="4" fontId="4" fillId="0" borderId="6" xfId="0" applyNumberFormat="1" applyFont="1" applyBorder="1"/>
    <xf numFmtId="3" fontId="4" fillId="0" borderId="6" xfId="0" applyNumberFormat="1" applyFont="1" applyBorder="1"/>
    <xf numFmtId="164" fontId="4" fillId="2" borderId="6" xfId="0" applyNumberFormat="1" applyFont="1" applyFill="1" applyBorder="1" applyAlignment="1">
      <alignment horizontal="left" vertical="top" wrapText="1"/>
    </xf>
    <xf numFmtId="165" fontId="4" fillId="2" borderId="6" xfId="2" applyNumberFormat="1" applyFont="1" applyFill="1" applyBorder="1" applyAlignment="1">
      <alignment horizontal="center" wrapText="1"/>
    </xf>
    <xf numFmtId="165" fontId="4" fillId="2" borderId="8" xfId="2" applyNumberFormat="1" applyFont="1" applyFill="1" applyBorder="1" applyAlignment="1">
      <alignment horizontal="center" wrapText="1"/>
    </xf>
    <xf numFmtId="0" fontId="3" fillId="3" borderId="6" xfId="2" applyFont="1" applyFill="1" applyBorder="1" applyAlignment="1">
      <alignment horizontal="center"/>
    </xf>
    <xf numFmtId="0" fontId="3" fillId="3" borderId="6" xfId="2" applyFont="1" applyFill="1" applyBorder="1"/>
    <xf numFmtId="0" fontId="4" fillId="3" borderId="0" xfId="2" applyFont="1" applyFill="1"/>
    <xf numFmtId="0" fontId="4" fillId="3" borderId="1" xfId="3" applyFont="1" applyFill="1" applyBorder="1" applyAlignment="1">
      <alignment horizontal="center" vertical="center" wrapText="1"/>
    </xf>
    <xf numFmtId="1" fontId="7" fillId="0" borderId="6" xfId="2" applyNumberFormat="1" applyFont="1" applyBorder="1" applyAlignment="1">
      <alignment horizontal="center" vertical="center"/>
    </xf>
    <xf numFmtId="2" fontId="7" fillId="0" borderId="9" xfId="2" applyNumberFormat="1" applyFont="1" applyBorder="1" applyAlignment="1">
      <alignment horizontal="center" vertical="center" wrapText="1"/>
    </xf>
    <xf numFmtId="164" fontId="7" fillId="0" borderId="6" xfId="2" applyNumberFormat="1" applyFont="1" applyBorder="1" applyAlignment="1">
      <alignment horizontal="center" vertical="center" wrapText="1"/>
    </xf>
    <xf numFmtId="1" fontId="4" fillId="4" borderId="6" xfId="5" applyNumberFormat="1" applyFont="1" applyFill="1" applyBorder="1" applyAlignment="1">
      <alignment horizontal="center" vertical="center"/>
    </xf>
    <xf numFmtId="0" fontId="9" fillId="0" borderId="6" xfId="5" applyFont="1" applyFill="1" applyBorder="1" applyAlignment="1">
      <alignment horizontal="left" vertical="center" wrapText="1"/>
    </xf>
    <xf numFmtId="0" fontId="4" fillId="0" borderId="6" xfId="5" applyFont="1" applyBorder="1" applyAlignment="1">
      <alignment horizontal="left" vertical="center" wrapText="1"/>
    </xf>
    <xf numFmtId="0" fontId="8" fillId="0" borderId="6" xfId="5" applyFont="1" applyBorder="1" applyAlignment="1">
      <alignment horizontal="left" vertical="center" wrapText="1"/>
    </xf>
    <xf numFmtId="43" fontId="4" fillId="0" borderId="0" xfId="2" applyNumberFormat="1" applyFont="1" applyAlignment="1">
      <alignment wrapText="1"/>
    </xf>
    <xf numFmtId="164" fontId="4" fillId="0" borderId="0" xfId="2" applyNumberFormat="1" applyFont="1"/>
    <xf numFmtId="0" fontId="3" fillId="0" borderId="5" xfId="2" applyFont="1" applyFill="1" applyBorder="1" applyAlignment="1">
      <alignment horizontal="center"/>
    </xf>
    <xf numFmtId="0" fontId="3" fillId="0" borderId="6" xfId="2" applyFont="1" applyFill="1" applyBorder="1" applyAlignment="1">
      <alignment horizontal="center"/>
    </xf>
    <xf numFmtId="0" fontId="4" fillId="0" borderId="6" xfId="2" applyFont="1" applyFill="1" applyBorder="1" applyAlignment="1">
      <alignment horizontal="center"/>
    </xf>
    <xf numFmtId="0" fontId="4" fillId="0" borderId="5" xfId="2" applyFont="1" applyFill="1" applyBorder="1" applyAlignment="1">
      <alignment horizontal="center"/>
    </xf>
    <xf numFmtId="0" fontId="4" fillId="3" borderId="6" xfId="5" applyFont="1" applyFill="1" applyBorder="1" applyAlignment="1">
      <alignment horizontal="center" vertical="center" wrapText="1"/>
    </xf>
    <xf numFmtId="0" fontId="4" fillId="0" borderId="6" xfId="5" applyFont="1" applyFill="1" applyBorder="1" applyAlignment="1">
      <alignment horizontal="center" vertical="center"/>
    </xf>
    <xf numFmtId="0" fontId="7" fillId="0" borderId="6" xfId="0" applyFont="1" applyBorder="1" applyAlignment="1">
      <alignment horizontal="left" wrapText="1"/>
    </xf>
    <xf numFmtId="0" fontId="3" fillId="0" borderId="9" xfId="5" applyFont="1" applyFill="1" applyBorder="1" applyAlignment="1">
      <alignment horizontal="center" wrapText="1"/>
    </xf>
    <xf numFmtId="0" fontId="4" fillId="4" borderId="6" xfId="5" applyFont="1" applyFill="1" applyBorder="1" applyAlignment="1">
      <alignment horizontal="center" vertical="center"/>
    </xf>
    <xf numFmtId="0" fontId="4" fillId="4" borderId="6" xfId="5" applyFont="1" applyFill="1" applyBorder="1" applyAlignment="1">
      <alignment vertical="center"/>
    </xf>
    <xf numFmtId="0" fontId="4" fillId="4" borderId="6" xfId="5" applyFont="1" applyFill="1" applyBorder="1" applyAlignment="1">
      <alignment horizontal="center" vertical="center" wrapText="1"/>
    </xf>
    <xf numFmtId="0" fontId="4" fillId="4" borderId="6" xfId="5" applyFont="1" applyFill="1" applyBorder="1" applyAlignment="1">
      <alignment vertical="center" wrapText="1"/>
    </xf>
    <xf numFmtId="0" fontId="4" fillId="3" borderId="6" xfId="5"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3" borderId="6" xfId="5" applyFont="1" applyFill="1" applyBorder="1" applyAlignment="1">
      <alignment horizontal="center" vertical="center"/>
    </xf>
    <xf numFmtId="0" fontId="8" fillId="3" borderId="6" xfId="0" applyFont="1" applyFill="1" applyBorder="1" applyAlignment="1">
      <alignment wrapText="1"/>
    </xf>
    <xf numFmtId="2" fontId="7" fillId="0" borderId="6" xfId="5" applyNumberFormat="1" applyFont="1" applyBorder="1" applyAlignment="1">
      <alignment horizontal="center" vertical="center"/>
    </xf>
    <xf numFmtId="4" fontId="7" fillId="0" borderId="5" xfId="0" applyNumberFormat="1" applyFont="1" applyBorder="1" applyAlignment="1">
      <alignment horizontal="center" vertical="top"/>
    </xf>
    <xf numFmtId="0" fontId="7" fillId="0" borderId="6" xfId="0" applyFont="1" applyBorder="1" applyAlignment="1">
      <alignment horizontal="center" vertical="top" wrapText="1"/>
    </xf>
    <xf numFmtId="164" fontId="7" fillId="0" borderId="6" xfId="5" applyNumberFormat="1" applyFont="1" applyBorder="1" applyAlignment="1">
      <alignment horizontal="center" vertical="center"/>
    </xf>
    <xf numFmtId="164" fontId="7" fillId="0" borderId="6" xfId="0" applyNumberFormat="1" applyFont="1" applyBorder="1" applyAlignment="1">
      <alignment horizontal="center" vertical="center"/>
    </xf>
    <xf numFmtId="0" fontId="8" fillId="0" borderId="6" xfId="5" applyFont="1" applyBorder="1" applyAlignment="1">
      <alignment horizontal="center" vertical="center"/>
    </xf>
    <xf numFmtId="0" fontId="22" fillId="0" borderId="1" xfId="0" applyFont="1" applyBorder="1" applyAlignment="1">
      <alignment horizontal="center" vertical="center"/>
    </xf>
    <xf numFmtId="0" fontId="22" fillId="0" borderId="6" xfId="0" applyFont="1" applyBorder="1" applyAlignment="1">
      <alignment horizontal="center" vertical="center"/>
    </xf>
    <xf numFmtId="0" fontId="22" fillId="0" borderId="6" xfId="0" applyFont="1" applyBorder="1" applyAlignment="1">
      <alignment horizontal="center" vertical="center" wrapText="1"/>
    </xf>
    <xf numFmtId="0" fontId="4" fillId="0" borderId="6" xfId="11" applyFont="1" applyBorder="1" applyAlignment="1">
      <alignment horizontal="center" vertical="center" wrapText="1"/>
    </xf>
    <xf numFmtId="0" fontId="4" fillId="0" borderId="6" xfId="3" applyNumberFormat="1" applyFont="1" applyBorder="1" applyAlignment="1">
      <alignment horizontal="center" vertical="center" wrapText="1"/>
    </xf>
    <xf numFmtId="0" fontId="4" fillId="0" borderId="6" xfId="3" applyFont="1" applyFill="1" applyBorder="1" applyAlignment="1">
      <alignment horizontal="center" vertical="center"/>
    </xf>
    <xf numFmtId="164" fontId="4" fillId="0" borderId="6" xfId="0" applyNumberFormat="1" applyFont="1" applyFill="1" applyBorder="1" applyAlignment="1">
      <alignment horizontal="center" vertical="center"/>
    </xf>
    <xf numFmtId="0" fontId="2" fillId="0" borderId="6" xfId="2" applyFont="1" applyBorder="1" applyAlignment="1">
      <alignment horizontal="center" vertical="center"/>
    </xf>
    <xf numFmtId="4" fontId="4" fillId="3" borderId="6" xfId="0" applyNumberFormat="1" applyFont="1" applyFill="1" applyBorder="1" applyAlignment="1">
      <alignment horizontal="right"/>
    </xf>
    <xf numFmtId="0" fontId="4" fillId="4" borderId="6" xfId="0" applyFont="1" applyFill="1" applyBorder="1"/>
    <xf numFmtId="4" fontId="4" fillId="0" borderId="6" xfId="0" applyNumberFormat="1" applyFont="1" applyFill="1" applyBorder="1" applyAlignment="1">
      <alignment horizontal="right"/>
    </xf>
    <xf numFmtId="4" fontId="23" fillId="3" borderId="6" xfId="2" applyNumberFormat="1" applyFont="1" applyFill="1" applyBorder="1" applyAlignment="1">
      <alignment horizontal="center"/>
    </xf>
    <xf numFmtId="0" fontId="11" fillId="0" borderId="0" xfId="0" applyFont="1"/>
    <xf numFmtId="4" fontId="4" fillId="0" borderId="6" xfId="2" applyNumberFormat="1" applyFont="1" applyBorder="1"/>
    <xf numFmtId="4" fontId="9" fillId="3" borderId="6" xfId="2" applyNumberFormat="1" applyFont="1" applyFill="1" applyBorder="1" applyAlignment="1">
      <alignment horizontal="center" vertical="center"/>
    </xf>
    <xf numFmtId="4" fontId="8" fillId="3" borderId="6" xfId="2" applyNumberFormat="1" applyFont="1" applyFill="1" applyBorder="1" applyAlignment="1">
      <alignment horizontal="center" vertical="center"/>
    </xf>
    <xf numFmtId="4" fontId="4" fillId="3" borderId="6" xfId="2" applyNumberFormat="1" applyFont="1" applyFill="1" applyBorder="1" applyAlignment="1">
      <alignment horizontal="center" vertical="top"/>
    </xf>
    <xf numFmtId="4" fontId="9" fillId="3" borderId="6" xfId="2" applyNumberFormat="1" applyFont="1" applyFill="1" applyBorder="1" applyAlignment="1">
      <alignment horizontal="center" vertical="top"/>
    </xf>
    <xf numFmtId="4" fontId="8" fillId="3" borderId="19" xfId="2" applyNumberFormat="1" applyFont="1" applyFill="1" applyBorder="1" applyAlignment="1">
      <alignment horizontal="center" vertical="top"/>
    </xf>
    <xf numFmtId="4" fontId="8" fillId="3" borderId="6" xfId="2" applyNumberFormat="1" applyFont="1" applyFill="1" applyBorder="1" applyAlignment="1">
      <alignment horizontal="center" vertical="top"/>
    </xf>
    <xf numFmtId="4" fontId="4" fillId="3" borderId="19" xfId="2" applyNumberFormat="1" applyFont="1" applyFill="1" applyBorder="1" applyAlignment="1">
      <alignment horizontal="center" vertical="top"/>
    </xf>
    <xf numFmtId="4" fontId="8" fillId="3" borderId="6" xfId="2" applyNumberFormat="1" applyFont="1" applyFill="1" applyBorder="1" applyAlignment="1">
      <alignment horizontal="center" vertical="center" wrapText="1"/>
    </xf>
    <xf numFmtId="0" fontId="8" fillId="0" borderId="0" xfId="0" applyNumberFormat="1" applyFont="1" applyAlignment="1">
      <alignment horizontal="center"/>
    </xf>
    <xf numFmtId="0" fontId="4" fillId="0" borderId="9" xfId="0" applyFont="1" applyBorder="1" applyAlignment="1">
      <alignment wrapText="1"/>
    </xf>
    <xf numFmtId="0" fontId="4" fillId="0" borderId="8" xfId="0" applyFont="1" applyBorder="1" applyAlignment="1">
      <alignment wrapText="1"/>
    </xf>
    <xf numFmtId="0" fontId="8" fillId="2" borderId="9" xfId="0" applyFont="1" applyFill="1" applyBorder="1" applyAlignment="1"/>
    <xf numFmtId="2" fontId="3" fillId="2" borderId="5" xfId="2" applyNumberFormat="1" applyFont="1" applyFill="1" applyBorder="1" applyAlignment="1">
      <alignment horizontal="center" vertical="center" wrapText="1"/>
    </xf>
    <xf numFmtId="0" fontId="4" fillId="0" borderId="6" xfId="2" applyFont="1" applyFill="1" applyBorder="1" applyAlignment="1">
      <alignment horizontal="left" wrapText="1"/>
    </xf>
    <xf numFmtId="0" fontId="8" fillId="0" borderId="6" xfId="0" applyFont="1" applyBorder="1" applyAlignment="1">
      <alignment horizontal="left" vertical="top" wrapText="1" justifyLastLine="1"/>
    </xf>
    <xf numFmtId="0" fontId="3" fillId="2" borderId="0" xfId="2" applyFont="1" applyFill="1" applyAlignment="1">
      <alignment horizontal="center" wrapText="1"/>
    </xf>
    <xf numFmtId="0" fontId="3" fillId="2" borderId="5" xfId="2" applyFont="1" applyFill="1" applyBorder="1" applyAlignment="1">
      <alignment horizontal="center"/>
    </xf>
    <xf numFmtId="0" fontId="3" fillId="3" borderId="6" xfId="2" applyFont="1" applyFill="1" applyBorder="1" applyAlignment="1">
      <alignment wrapText="1"/>
    </xf>
    <xf numFmtId="0" fontId="6" fillId="0" borderId="6" xfId="2" applyFont="1" applyBorder="1"/>
    <xf numFmtId="0" fontId="4" fillId="2" borderId="9" xfId="2" applyFont="1" applyFill="1" applyBorder="1" applyAlignment="1">
      <alignment horizontal="center" wrapText="1"/>
    </xf>
    <xf numFmtId="49" fontId="4" fillId="3" borderId="6" xfId="0" applyNumberFormat="1" applyFont="1" applyFill="1" applyBorder="1" applyAlignment="1">
      <alignment horizontal="left" vertical="center" wrapText="1"/>
    </xf>
    <xf numFmtId="0" fontId="3" fillId="0" borderId="6" xfId="2" applyFont="1" applyBorder="1" applyAlignment="1">
      <alignment horizontal="center" wrapText="1"/>
    </xf>
    <xf numFmtId="0" fontId="4" fillId="0" borderId="9" xfId="2" applyFont="1" applyBorder="1" applyAlignment="1">
      <alignment horizontal="center"/>
    </xf>
    <xf numFmtId="0" fontId="3" fillId="2" borderId="9" xfId="2" applyFont="1" applyFill="1" applyBorder="1" applyAlignment="1">
      <alignment horizontal="center"/>
    </xf>
    <xf numFmtId="0" fontId="3" fillId="0" borderId="6" xfId="2" applyFont="1" applyBorder="1" applyAlignment="1">
      <alignment wrapText="1"/>
    </xf>
    <xf numFmtId="4" fontId="3" fillId="3" borderId="6" xfId="2" applyNumberFormat="1" applyFont="1" applyFill="1" applyBorder="1" applyAlignment="1">
      <alignment horizontal="center" vertical="center"/>
    </xf>
    <xf numFmtId="165" fontId="8" fillId="2" borderId="6" xfId="2" applyNumberFormat="1" applyFont="1" applyFill="1" applyBorder="1" applyAlignment="1">
      <alignment horizontal="center"/>
    </xf>
    <xf numFmtId="167" fontId="3" fillId="2" borderId="11" xfId="1" applyNumberFormat="1" applyFont="1" applyFill="1" applyBorder="1" applyAlignment="1">
      <alignment wrapText="1"/>
    </xf>
    <xf numFmtId="167" fontId="3" fillId="2" borderId="5" xfId="1" applyNumberFormat="1" applyFont="1" applyFill="1" applyBorder="1" applyAlignment="1">
      <alignment wrapText="1"/>
    </xf>
    <xf numFmtId="167" fontId="6" fillId="2" borderId="11" xfId="1" applyNumberFormat="1" applyFont="1" applyFill="1" applyBorder="1" applyAlignment="1">
      <alignment wrapText="1"/>
    </xf>
    <xf numFmtId="167" fontId="4" fillId="3" borderId="6" xfId="1" applyNumberFormat="1" applyFont="1" applyFill="1" applyBorder="1" applyAlignment="1"/>
    <xf numFmtId="167" fontId="6" fillId="2" borderId="6" xfId="1" applyNumberFormat="1" applyFont="1" applyFill="1" applyBorder="1" applyAlignment="1"/>
    <xf numFmtId="167" fontId="3" fillId="2" borderId="6" xfId="1" applyNumberFormat="1" applyFont="1" applyFill="1" applyBorder="1" applyAlignment="1"/>
    <xf numFmtId="167" fontId="4" fillId="3" borderId="6" xfId="1" applyNumberFormat="1" applyFont="1" applyFill="1" applyBorder="1" applyAlignment="1">
      <alignment vertical="center"/>
    </xf>
    <xf numFmtId="43" fontId="4" fillId="3" borderId="6" xfId="1" applyNumberFormat="1" applyFont="1" applyFill="1" applyBorder="1" applyAlignment="1"/>
    <xf numFmtId="169" fontId="4" fillId="3" borderId="6" xfId="1" applyNumberFormat="1" applyFont="1" applyFill="1" applyBorder="1" applyAlignment="1"/>
    <xf numFmtId="170" fontId="4" fillId="3" borderId="6" xfId="1" applyNumberFormat="1" applyFont="1" applyFill="1" applyBorder="1" applyAlignment="1"/>
    <xf numFmtId="167" fontId="4" fillId="2" borderId="6" xfId="1" applyNumberFormat="1" applyFont="1" applyFill="1" applyBorder="1" applyAlignment="1"/>
    <xf numFmtId="0" fontId="4" fillId="3" borderId="6" xfId="1" applyNumberFormat="1" applyFont="1" applyFill="1" applyBorder="1" applyAlignment="1"/>
    <xf numFmtId="0" fontId="7" fillId="0" borderId="6" xfId="0" applyFont="1" applyBorder="1" applyAlignment="1">
      <alignment vertical="top" wrapText="1"/>
    </xf>
    <xf numFmtId="0" fontId="11" fillId="2" borderId="6" xfId="0" applyFont="1" applyFill="1" applyBorder="1" applyAlignment="1">
      <alignment horizontal="center" vertical="center" wrapText="1"/>
    </xf>
    <xf numFmtId="0" fontId="11" fillId="2" borderId="6" xfId="0" applyFont="1" applyFill="1" applyBorder="1" applyAlignment="1">
      <alignment vertical="center" wrapText="1"/>
    </xf>
    <xf numFmtId="164" fontId="11" fillId="2" borderId="6" xfId="0" applyNumberFormat="1" applyFont="1" applyFill="1" applyBorder="1" applyAlignment="1">
      <alignment horizontal="center" vertical="center" wrapText="1"/>
    </xf>
    <xf numFmtId="0" fontId="11" fillId="0" borderId="6" xfId="0" applyFont="1" applyBorder="1" applyAlignment="1">
      <alignment wrapText="1"/>
    </xf>
    <xf numFmtId="165" fontId="11" fillId="0" borderId="6"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0" fontId="8" fillId="2" borderId="6" xfId="0" applyFont="1" applyFill="1" applyBorder="1" applyAlignment="1">
      <alignment horizontal="center" wrapText="1"/>
    </xf>
    <xf numFmtId="0" fontId="11" fillId="2" borderId="6" xfId="0" applyFont="1" applyFill="1" applyBorder="1" applyAlignment="1">
      <alignment horizontal="center" wrapText="1"/>
    </xf>
    <xf numFmtId="4" fontId="11" fillId="2" borderId="6" xfId="0" applyNumberFormat="1" applyFont="1" applyFill="1" applyBorder="1" applyAlignment="1">
      <alignment horizontal="center" wrapText="1"/>
    </xf>
    <xf numFmtId="0" fontId="3" fillId="0" borderId="6" xfId="2" applyFont="1" applyFill="1" applyBorder="1" applyAlignment="1">
      <alignment horizontal="left" wrapText="1"/>
    </xf>
    <xf numFmtId="164" fontId="8" fillId="2" borderId="6" xfId="0" applyNumberFormat="1" applyFont="1" applyFill="1" applyBorder="1" applyAlignment="1">
      <alignment horizontal="center" vertical="center" wrapText="1"/>
    </xf>
    <xf numFmtId="164" fontId="8" fillId="0" borderId="6" xfId="0" applyNumberFormat="1" applyFont="1" applyBorder="1" applyAlignment="1">
      <alignment horizontal="center" vertical="center" wrapText="1"/>
    </xf>
    <xf numFmtId="0" fontId="7" fillId="0" borderId="6" xfId="0" applyFont="1" applyBorder="1" applyAlignment="1">
      <alignment horizontal="justify" wrapText="1"/>
    </xf>
    <xf numFmtId="0" fontId="3" fillId="2" borderId="10" xfId="2" applyFont="1" applyFill="1" applyBorder="1" applyAlignment="1">
      <alignment wrapText="1"/>
    </xf>
    <xf numFmtId="0" fontId="8" fillId="0" borderId="6" xfId="0" applyFont="1" applyBorder="1" applyAlignment="1">
      <alignment horizontal="justify" vertical="center"/>
    </xf>
    <xf numFmtId="4" fontId="5" fillId="3" borderId="6" xfId="2" applyNumberFormat="1" applyFont="1" applyFill="1" applyBorder="1" applyAlignment="1">
      <alignment horizontal="center" vertical="center"/>
    </xf>
    <xf numFmtId="3" fontId="8" fillId="0" borderId="6" xfId="0" applyNumberFormat="1" applyFont="1" applyBorder="1" applyAlignment="1">
      <alignment horizontal="center" vertical="center" wrapText="1"/>
    </xf>
    <xf numFmtId="49" fontId="3" fillId="3" borderId="6" xfId="0" applyNumberFormat="1" applyFont="1" applyFill="1" applyBorder="1" applyAlignment="1">
      <alignment horizontal="center" vertical="center"/>
    </xf>
    <xf numFmtId="165" fontId="3" fillId="3" borderId="6" xfId="0" applyNumberFormat="1" applyFont="1" applyFill="1" applyBorder="1" applyAlignment="1">
      <alignment horizontal="center" wrapText="1"/>
    </xf>
    <xf numFmtId="49" fontId="5" fillId="3" borderId="6" xfId="0" applyNumberFormat="1" applyFont="1" applyFill="1" applyBorder="1" applyAlignment="1">
      <alignment horizontal="center"/>
    </xf>
    <xf numFmtId="49" fontId="3" fillId="3" borderId="6" xfId="0" applyNumberFormat="1" applyFont="1" applyFill="1" applyBorder="1" applyAlignment="1">
      <alignment horizontal="center"/>
    </xf>
    <xf numFmtId="0" fontId="3" fillId="3" borderId="6" xfId="0" applyFont="1" applyFill="1" applyBorder="1" applyAlignment="1">
      <alignment horizontal="center" wrapText="1"/>
    </xf>
    <xf numFmtId="49" fontId="5" fillId="3" borderId="6"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5" fillId="4" borderId="6" xfId="0" applyNumberFormat="1" applyFont="1" applyFill="1" applyBorder="1" applyAlignment="1">
      <alignment horizontal="center" vertical="center"/>
    </xf>
    <xf numFmtId="0" fontId="5" fillId="0" borderId="6" xfId="0" applyFont="1" applyFill="1" applyBorder="1" applyAlignment="1">
      <alignment wrapText="1"/>
    </xf>
    <xf numFmtId="164" fontId="3" fillId="3" borderId="6" xfId="0" applyNumberFormat="1" applyFont="1" applyFill="1" applyBorder="1" applyAlignment="1">
      <alignment horizontal="center" vertical="top" wrapText="1"/>
    </xf>
    <xf numFmtId="0" fontId="8" fillId="2" borderId="6" xfId="0" applyFont="1" applyFill="1" applyBorder="1" applyAlignment="1">
      <alignment horizontal="center" vertical="center" wrapText="1"/>
    </xf>
    <xf numFmtId="0" fontId="8" fillId="2" borderId="6" xfId="0" applyFont="1" applyFill="1" applyBorder="1" applyAlignment="1">
      <alignment wrapText="1"/>
    </xf>
    <xf numFmtId="0" fontId="8" fillId="0" borderId="6" xfId="0" applyFont="1" applyBorder="1" applyAlignment="1">
      <alignment horizontal="left"/>
    </xf>
    <xf numFmtId="4" fontId="7" fillId="0" borderId="6" xfId="0" applyNumberFormat="1" applyFont="1" applyBorder="1" applyAlignment="1">
      <alignment horizontal="center" wrapText="1"/>
    </xf>
    <xf numFmtId="0" fontId="7" fillId="0" borderId="1" xfId="0" applyFont="1" applyBorder="1" applyAlignment="1">
      <alignment horizontal="center" wrapText="1"/>
    </xf>
    <xf numFmtId="0" fontId="8" fillId="0" borderId="1" xfId="0" applyFont="1" applyBorder="1" applyAlignment="1">
      <alignment horizontal="center" vertical="top" wrapText="1"/>
    </xf>
    <xf numFmtId="0" fontId="8" fillId="0" borderId="1" xfId="0" applyFont="1" applyBorder="1" applyAlignment="1">
      <alignment horizontal="center" wrapText="1"/>
    </xf>
    <xf numFmtId="16" fontId="8" fillId="0" borderId="6" xfId="0" applyNumberFormat="1" applyFont="1" applyBorder="1" applyAlignment="1">
      <alignment wrapText="1"/>
    </xf>
    <xf numFmtId="0" fontId="8" fillId="0" borderId="6" xfId="0" applyNumberFormat="1" applyFont="1" applyBorder="1" applyAlignment="1">
      <alignment horizontal="center"/>
    </xf>
    <xf numFmtId="164" fontId="11" fillId="2" borderId="6" xfId="0" applyNumberFormat="1" applyFont="1" applyFill="1" applyBorder="1" applyAlignment="1">
      <alignment horizontal="center" wrapText="1"/>
    </xf>
    <xf numFmtId="2" fontId="8" fillId="0" borderId="6" xfId="0" applyNumberFormat="1" applyFont="1" applyBorder="1" applyAlignment="1">
      <alignment horizontal="center" wrapText="1"/>
    </xf>
    <xf numFmtId="164" fontId="8" fillId="0" borderId="6" xfId="0" applyNumberFormat="1" applyFont="1" applyBorder="1" applyAlignment="1">
      <alignment horizontal="center" wrapText="1"/>
    </xf>
    <xf numFmtId="0" fontId="8" fillId="0" borderId="6" xfId="0" applyFont="1" applyBorder="1" applyAlignment="1">
      <alignment horizontal="left" wrapText="1" indent="4"/>
    </xf>
    <xf numFmtId="0" fontId="8" fillId="0" borderId="6" xfId="0" applyFont="1" applyBorder="1" applyAlignment="1">
      <alignment horizontal="left" wrapText="1" indent="2"/>
    </xf>
    <xf numFmtId="0" fontId="8" fillId="0" borderId="6" xfId="0" applyFont="1" applyBorder="1" applyAlignment="1">
      <alignment horizontal="left" wrapText="1" indent="1"/>
    </xf>
    <xf numFmtId="0" fontId="11" fillId="2" borderId="1" xfId="0" applyFont="1" applyFill="1" applyBorder="1" applyAlignment="1">
      <alignment horizontal="center" wrapText="1"/>
    </xf>
    <xf numFmtId="3" fontId="8" fillId="0" borderId="6" xfId="0" applyNumberFormat="1" applyFont="1" applyBorder="1" applyAlignment="1">
      <alignment horizontal="center" wrapText="1"/>
    </xf>
    <xf numFmtId="0" fontId="11" fillId="0" borderId="6" xfId="0" applyFont="1" applyBorder="1" applyAlignment="1">
      <alignment horizontal="justify" wrapText="1"/>
    </xf>
    <xf numFmtId="0" fontId="11" fillId="0" borderId="6" xfId="0" applyFont="1" applyBorder="1" applyAlignment="1">
      <alignment horizontal="center" vertical="top" wrapText="1"/>
    </xf>
    <xf numFmtId="164" fontId="8" fillId="0" borderId="6" xfId="0" applyNumberFormat="1" applyFont="1" applyBorder="1" applyAlignment="1">
      <alignment horizontal="center" vertical="center"/>
    </xf>
    <xf numFmtId="0" fontId="11" fillId="0" borderId="6" xfId="0" applyFont="1" applyBorder="1"/>
    <xf numFmtId="164" fontId="11" fillId="0" borderId="6" xfId="0" applyNumberFormat="1" applyFont="1" applyBorder="1" applyAlignment="1">
      <alignment horizontal="center" vertical="center"/>
    </xf>
    <xf numFmtId="0" fontId="8" fillId="0" borderId="0" xfId="0" applyFont="1"/>
    <xf numFmtId="165" fontId="11" fillId="2" borderId="6" xfId="0" applyNumberFormat="1" applyFont="1" applyFill="1" applyBorder="1" applyAlignment="1">
      <alignment horizontal="center" vertical="center"/>
    </xf>
    <xf numFmtId="4" fontId="7" fillId="0" borderId="6" xfId="0" applyNumberFormat="1" applyFont="1" applyBorder="1" applyAlignment="1">
      <alignment horizontal="center" vertical="top" wrapText="1"/>
    </xf>
    <xf numFmtId="0" fontId="7" fillId="0" borderId="6" xfId="0" applyFont="1" applyBorder="1" applyAlignment="1">
      <alignment horizontal="justify" vertical="center" wrapText="1"/>
    </xf>
    <xf numFmtId="4" fontId="7" fillId="0" borderId="6" xfId="0" applyNumberFormat="1" applyFont="1" applyBorder="1" applyAlignment="1">
      <alignment horizontal="center" vertical="center" wrapText="1"/>
    </xf>
    <xf numFmtId="0" fontId="8" fillId="0" borderId="1" xfId="0" applyFont="1" applyBorder="1" applyAlignment="1">
      <alignment horizontal="center"/>
    </xf>
    <xf numFmtId="4" fontId="8" fillId="0" borderId="6" xfId="0" applyNumberFormat="1" applyFont="1" applyBorder="1" applyAlignment="1">
      <alignment horizontal="center" vertical="top" wrapText="1"/>
    </xf>
    <xf numFmtId="164" fontId="8" fillId="2" borderId="6" xfId="0" applyNumberFormat="1" applyFont="1" applyFill="1" applyBorder="1" applyAlignment="1">
      <alignment horizontal="center"/>
    </xf>
    <xf numFmtId="0" fontId="6" fillId="0" borderId="6" xfId="2" applyFont="1" applyBorder="1" applyAlignment="1">
      <alignment horizontal="center"/>
    </xf>
    <xf numFmtId="164" fontId="8" fillId="0" borderId="6" xfId="0" applyNumberFormat="1" applyFont="1" applyBorder="1" applyAlignment="1">
      <alignment horizontal="center"/>
    </xf>
    <xf numFmtId="1" fontId="8" fillId="0" borderId="6" xfId="0" applyNumberFormat="1" applyFont="1" applyBorder="1" applyAlignment="1">
      <alignment horizontal="center"/>
    </xf>
    <xf numFmtId="2" fontId="11" fillId="2" borderId="6" xfId="0" applyNumberFormat="1" applyFont="1" applyFill="1" applyBorder="1" applyAlignment="1">
      <alignment horizontal="center"/>
    </xf>
    <xf numFmtId="2" fontId="8" fillId="0" borderId="6" xfId="0" applyNumberFormat="1" applyFont="1" applyBorder="1" applyAlignment="1">
      <alignment horizontal="center"/>
    </xf>
    <xf numFmtId="4" fontId="11" fillId="2" borderId="6" xfId="0" applyNumberFormat="1" applyFont="1" applyFill="1" applyBorder="1" applyAlignment="1">
      <alignment horizontal="center"/>
    </xf>
    <xf numFmtId="164" fontId="11" fillId="2" borderId="6" xfId="0" applyNumberFormat="1" applyFont="1" applyFill="1" applyBorder="1" applyAlignment="1">
      <alignment horizontal="center" vertical="center"/>
    </xf>
    <xf numFmtId="0" fontId="8" fillId="2" borderId="6" xfId="0" applyFont="1" applyFill="1" applyBorder="1"/>
    <xf numFmtId="165" fontId="3" fillId="2" borderId="6" xfId="2" applyNumberFormat="1" applyFont="1" applyFill="1" applyBorder="1" applyAlignment="1">
      <alignment horizontal="center"/>
    </xf>
    <xf numFmtId="164" fontId="8" fillId="3" borderId="6" xfId="0" applyNumberFormat="1" applyFont="1" applyFill="1" applyBorder="1" applyAlignment="1">
      <alignment horizontal="center" vertical="center"/>
    </xf>
    <xf numFmtId="164" fontId="3" fillId="3" borderId="6" xfId="0" applyNumberFormat="1" applyFont="1" applyFill="1" applyBorder="1" applyAlignment="1">
      <alignment horizontal="center" vertical="center" wrapText="1"/>
    </xf>
    <xf numFmtId="0" fontId="7" fillId="0" borderId="6" xfId="0" applyFont="1" applyBorder="1"/>
    <xf numFmtId="0" fontId="7" fillId="2" borderId="6" xfId="0" applyFont="1" applyFill="1" applyBorder="1"/>
    <xf numFmtId="0" fontId="7" fillId="2" borderId="6" xfId="0" applyFont="1" applyFill="1" applyBorder="1" applyAlignment="1">
      <alignment horizontal="center"/>
    </xf>
    <xf numFmtId="0" fontId="7" fillId="2" borderId="6" xfId="0" applyFont="1" applyFill="1" applyBorder="1" applyAlignment="1">
      <alignment wrapText="1"/>
    </xf>
    <xf numFmtId="0" fontId="7" fillId="2" borderId="6" xfId="0" applyFont="1" applyFill="1" applyBorder="1" applyAlignment="1">
      <alignment horizontal="center" wrapText="1"/>
    </xf>
    <xf numFmtId="0" fontId="11" fillId="2" borderId="6" xfId="0" applyFont="1" applyFill="1" applyBorder="1" applyAlignment="1">
      <alignment vertical="top" wrapText="1"/>
    </xf>
    <xf numFmtId="0" fontId="3" fillId="2" borderId="6" xfId="0" applyFont="1" applyFill="1" applyBorder="1" applyAlignment="1">
      <alignment horizontal="center" wrapText="1"/>
    </xf>
    <xf numFmtId="0" fontId="13" fillId="2" borderId="6" xfId="0" applyFont="1" applyFill="1" applyBorder="1" applyAlignment="1">
      <alignment vertical="top" wrapText="1"/>
    </xf>
    <xf numFmtId="0" fontId="8" fillId="3" borderId="6" xfId="0" applyFont="1" applyFill="1" applyBorder="1" applyAlignment="1">
      <alignment horizontal="center" vertical="center" wrapText="1"/>
    </xf>
    <xf numFmtId="0" fontId="8" fillId="3" borderId="6" xfId="0" applyFont="1" applyFill="1" applyBorder="1" applyAlignment="1">
      <alignment horizontal="center" wrapText="1"/>
    </xf>
    <xf numFmtId="0" fontId="11" fillId="3" borderId="6" xfId="0" applyFont="1" applyFill="1" applyBorder="1" applyAlignment="1">
      <alignment horizontal="center" vertical="center" wrapText="1"/>
    </xf>
    <xf numFmtId="49" fontId="4" fillId="3" borderId="6" xfId="0" applyNumberFormat="1" applyFont="1" applyFill="1" applyBorder="1" applyAlignment="1">
      <alignment horizontal="center"/>
    </xf>
    <xf numFmtId="164" fontId="11" fillId="2" borderId="6" xfId="0" applyNumberFormat="1" applyFont="1" applyFill="1" applyBorder="1" applyAlignment="1">
      <alignment horizontal="center"/>
    </xf>
    <xf numFmtId="0" fontId="8" fillId="3" borderId="6" xfId="0" applyFont="1" applyFill="1" applyBorder="1" applyAlignment="1">
      <alignment horizontal="center"/>
    </xf>
    <xf numFmtId="4" fontId="11" fillId="0" borderId="6" xfId="0" applyNumberFormat="1" applyFont="1" applyBorder="1" applyAlignment="1">
      <alignment horizontal="center"/>
    </xf>
    <xf numFmtId="4" fontId="8" fillId="3" borderId="6" xfId="0" applyNumberFormat="1" applyFont="1" applyFill="1" applyBorder="1" applyAlignment="1">
      <alignment horizontal="center"/>
    </xf>
    <xf numFmtId="0" fontId="8" fillId="0" borderId="0" xfId="0" applyFont="1" applyAlignment="1">
      <alignment horizontal="center"/>
    </xf>
    <xf numFmtId="0" fontId="24" fillId="0" borderId="6" xfId="0" applyFont="1" applyBorder="1" applyAlignment="1">
      <alignment horizontal="center"/>
    </xf>
    <xf numFmtId="0" fontId="11" fillId="0" borderId="6" xfId="0" applyFont="1" applyBorder="1" applyAlignment="1">
      <alignment horizontal="left" vertical="center" wrapText="1"/>
    </xf>
    <xf numFmtId="0" fontId="8" fillId="0" borderId="6" xfId="0" applyFont="1" applyBorder="1" applyAlignment="1">
      <alignment horizontal="distributed" vertical="top" wrapText="1"/>
    </xf>
    <xf numFmtId="0" fontId="13" fillId="2" borderId="0" xfId="0" applyFont="1" applyFill="1" applyAlignment="1">
      <alignment wrapText="1"/>
    </xf>
    <xf numFmtId="0" fontId="23" fillId="0" borderId="0" xfId="0" applyFont="1" applyAlignment="1">
      <alignment wrapText="1"/>
    </xf>
    <xf numFmtId="0" fontId="8" fillId="0" borderId="0" xfId="0" applyFont="1" applyAlignment="1">
      <alignment wrapText="1"/>
    </xf>
    <xf numFmtId="0" fontId="7" fillId="0" borderId="6" xfId="0" applyFont="1" applyBorder="1" applyAlignment="1">
      <alignment horizontal="left" wrapText="1"/>
    </xf>
    <xf numFmtId="4" fontId="3" fillId="2" borderId="6" xfId="2" applyNumberFormat="1" applyFont="1" applyFill="1" applyBorder="1" applyAlignment="1">
      <alignment horizontal="center" vertical="center" wrapText="1"/>
    </xf>
    <xf numFmtId="4" fontId="5" fillId="0" borderId="6" xfId="2" applyNumberFormat="1" applyFont="1" applyFill="1" applyBorder="1" applyAlignment="1">
      <alignment horizontal="center" vertical="center"/>
    </xf>
    <xf numFmtId="2" fontId="4" fillId="0" borderId="6" xfId="2"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2" fontId="4" fillId="3" borderId="6" xfId="2" applyNumberFormat="1" applyFont="1" applyFill="1" applyBorder="1" applyAlignment="1">
      <alignment horizontal="center" vertical="center"/>
    </xf>
    <xf numFmtId="0" fontId="8" fillId="0" borderId="0" xfId="0" applyFont="1" applyAlignment="1">
      <alignment horizontal="center" vertical="center"/>
    </xf>
    <xf numFmtId="0" fontId="7" fillId="0" borderId="6" xfId="0" applyFont="1" applyBorder="1" applyAlignment="1">
      <alignment horizontal="left" vertical="top" wrapText="1"/>
    </xf>
    <xf numFmtId="0" fontId="6" fillId="0" borderId="6" xfId="2" applyFont="1" applyBorder="1" applyAlignment="1">
      <alignment horizontal="left" vertical="top" wrapText="1"/>
    </xf>
    <xf numFmtId="4" fontId="6" fillId="2" borderId="6" xfId="2" applyNumberFormat="1" applyFont="1" applyFill="1" applyBorder="1" applyAlignment="1">
      <alignment horizontal="center" vertical="center" wrapText="1"/>
    </xf>
    <xf numFmtId="0" fontId="4" fillId="3" borderId="6" xfId="2" applyFont="1" applyFill="1" applyBorder="1" applyAlignment="1">
      <alignment vertical="top" wrapText="1"/>
    </xf>
    <xf numFmtId="0" fontId="3" fillId="2" borderId="6" xfId="2" applyFont="1" applyFill="1" applyBorder="1" applyAlignment="1">
      <alignment vertical="top" wrapText="1"/>
    </xf>
    <xf numFmtId="0" fontId="4" fillId="0" borderId="6" xfId="2" applyFont="1" applyBorder="1" applyAlignment="1">
      <alignment vertical="top" wrapText="1"/>
    </xf>
    <xf numFmtId="0" fontId="4" fillId="0" borderId="6" xfId="2" applyFont="1" applyBorder="1" applyAlignment="1">
      <alignment horizontal="center" vertical="top"/>
    </xf>
    <xf numFmtId="2" fontId="7" fillId="0" borderId="6" xfId="0" applyNumberFormat="1" applyFont="1" applyBorder="1" applyAlignment="1">
      <alignment horizontal="center" vertical="top" wrapText="1"/>
    </xf>
    <xf numFmtId="164" fontId="8" fillId="0" borderId="6" xfId="0" applyNumberFormat="1" applyFont="1" applyBorder="1" applyAlignment="1">
      <alignment horizontal="center" vertical="top" wrapText="1"/>
    </xf>
    <xf numFmtId="0" fontId="8" fillId="0" borderId="6" xfId="0" applyFont="1" applyBorder="1" applyAlignment="1">
      <alignment horizontal="justify" vertical="top"/>
    </xf>
    <xf numFmtId="0" fontId="5" fillId="0" borderId="6" xfId="2" applyFont="1" applyBorder="1" applyAlignment="1">
      <alignment horizontal="left" vertical="top" wrapText="1"/>
    </xf>
    <xf numFmtId="4" fontId="5" fillId="3" borderId="6" xfId="2" applyNumberFormat="1" applyFont="1" applyFill="1" applyBorder="1" applyAlignment="1">
      <alignment horizontal="center" vertical="top"/>
    </xf>
    <xf numFmtId="4" fontId="4" fillId="0" borderId="6" xfId="2" applyNumberFormat="1" applyFont="1" applyFill="1" applyBorder="1" applyAlignment="1">
      <alignment horizontal="center" vertical="top"/>
    </xf>
    <xf numFmtId="164" fontId="11" fillId="0" borderId="6" xfId="0" applyNumberFormat="1" applyFont="1" applyBorder="1" applyAlignment="1">
      <alignment horizontal="center" vertical="top" wrapText="1"/>
    </xf>
    <xf numFmtId="0" fontId="8" fillId="2" borderId="6" xfId="0" applyFont="1" applyFill="1" applyBorder="1" applyAlignment="1">
      <alignment horizontal="center" vertical="top" wrapText="1"/>
    </xf>
    <xf numFmtId="4" fontId="11" fillId="2" borderId="6" xfId="0" applyNumberFormat="1" applyFont="1" applyFill="1" applyBorder="1" applyAlignment="1">
      <alignment horizontal="center" vertical="top" wrapText="1"/>
    </xf>
    <xf numFmtId="0" fontId="11" fillId="2" borderId="6" xfId="0" applyFont="1" applyFill="1" applyBorder="1" applyAlignment="1">
      <alignment horizontal="center" vertical="top"/>
    </xf>
    <xf numFmtId="0" fontId="8" fillId="2" borderId="6" xfId="0" applyFont="1" applyFill="1" applyBorder="1" applyAlignment="1">
      <alignment vertical="top" wrapText="1"/>
    </xf>
    <xf numFmtId="0" fontId="3" fillId="2" borderId="6" xfId="2" applyFont="1" applyFill="1" applyBorder="1" applyAlignment="1">
      <alignment horizontal="left" vertical="top" wrapText="1"/>
    </xf>
    <xf numFmtId="165" fontId="3" fillId="2" borderId="6" xfId="2" applyNumberFormat="1" applyFont="1" applyFill="1" applyBorder="1" applyAlignment="1">
      <alignment horizontal="center" vertical="top"/>
    </xf>
    <xf numFmtId="0" fontId="7" fillId="2" borderId="6" xfId="0" applyFont="1" applyFill="1" applyBorder="1" applyAlignment="1">
      <alignment horizontal="center" vertical="top"/>
    </xf>
    <xf numFmtId="0" fontId="4" fillId="0" borderId="6" xfId="2" applyFont="1" applyBorder="1" applyAlignment="1">
      <alignment horizontal="left" vertical="top" wrapText="1"/>
    </xf>
    <xf numFmtId="0" fontId="8" fillId="0" borderId="6" xfId="0" applyFont="1" applyBorder="1" applyAlignment="1">
      <alignment horizontal="center" vertical="top"/>
    </xf>
    <xf numFmtId="0" fontId="8" fillId="0" borderId="6" xfId="0" applyFont="1" applyBorder="1" applyAlignment="1">
      <alignment vertical="top"/>
    </xf>
    <xf numFmtId="4" fontId="5" fillId="0" borderId="6" xfId="2" applyNumberFormat="1" applyFont="1" applyFill="1" applyBorder="1" applyAlignment="1">
      <alignment horizontal="center" vertical="top"/>
    </xf>
    <xf numFmtId="2" fontId="4" fillId="0" borderId="6" xfId="2" applyNumberFormat="1" applyFont="1" applyFill="1" applyBorder="1" applyAlignment="1">
      <alignment horizontal="center" vertical="top"/>
    </xf>
    <xf numFmtId="4" fontId="6" fillId="0" borderId="6" xfId="2" applyNumberFormat="1" applyFont="1" applyFill="1" applyBorder="1" applyAlignment="1">
      <alignment horizontal="center" vertical="top"/>
    </xf>
    <xf numFmtId="4" fontId="3" fillId="0" borderId="6" xfId="2" applyNumberFormat="1" applyFont="1" applyFill="1" applyBorder="1" applyAlignment="1">
      <alignment horizontal="center" vertical="top"/>
    </xf>
    <xf numFmtId="0" fontId="11" fillId="2" borderId="6" xfId="0" applyFont="1" applyFill="1" applyBorder="1" applyAlignment="1">
      <alignment horizontal="center" vertical="top" wrapText="1"/>
    </xf>
    <xf numFmtId="164" fontId="11" fillId="2" borderId="6" xfId="0" applyNumberFormat="1" applyFont="1" applyFill="1" applyBorder="1" applyAlignment="1">
      <alignment horizontal="center" vertical="top" wrapText="1"/>
    </xf>
    <xf numFmtId="2" fontId="8" fillId="0" borderId="6" xfId="0" applyNumberFormat="1" applyFont="1" applyBorder="1" applyAlignment="1">
      <alignment horizontal="center" vertical="top" wrapText="1"/>
    </xf>
    <xf numFmtId="0" fontId="3" fillId="2" borderId="6" xfId="2" applyFont="1" applyFill="1" applyBorder="1" applyAlignment="1">
      <alignment horizontal="center" vertical="top" wrapText="1"/>
    </xf>
    <xf numFmtId="164" fontId="8" fillId="2" borderId="6" xfId="0" applyNumberFormat="1" applyFont="1" applyFill="1" applyBorder="1" applyAlignment="1">
      <alignment horizontal="center" vertical="top"/>
    </xf>
    <xf numFmtId="0" fontId="3" fillId="3" borderId="6" xfId="2" applyFont="1" applyFill="1" applyBorder="1" applyAlignment="1">
      <alignment vertical="top" wrapText="1"/>
    </xf>
    <xf numFmtId="0" fontId="3" fillId="0" borderId="6" xfId="2" applyFont="1" applyBorder="1" applyAlignment="1">
      <alignment horizontal="center" vertical="top"/>
    </xf>
    <xf numFmtId="0" fontId="4" fillId="3" borderId="6" xfId="2" applyFont="1" applyFill="1" applyBorder="1" applyAlignment="1">
      <alignment horizontal="center" vertical="top"/>
    </xf>
    <xf numFmtId="49" fontId="4" fillId="3" borderId="6" xfId="0" applyNumberFormat="1" applyFont="1" applyFill="1" applyBorder="1" applyAlignment="1">
      <alignment horizontal="left" vertical="top" wrapText="1"/>
    </xf>
    <xf numFmtId="0" fontId="3" fillId="3" borderId="6" xfId="2" applyFont="1" applyFill="1" applyBorder="1" applyAlignment="1">
      <alignment horizontal="center" vertical="top"/>
    </xf>
    <xf numFmtId="0" fontId="3" fillId="0" borderId="6" xfId="2" applyFont="1" applyBorder="1" applyAlignment="1">
      <alignment horizontal="center" vertical="top" wrapText="1"/>
    </xf>
    <xf numFmtId="164" fontId="8" fillId="0" borderId="6" xfId="0" applyNumberFormat="1" applyFont="1" applyBorder="1" applyAlignment="1">
      <alignment horizontal="center" vertical="top"/>
    </xf>
    <xf numFmtId="1" fontId="8" fillId="0" borderId="6" xfId="0" applyNumberFormat="1" applyFont="1" applyBorder="1" applyAlignment="1">
      <alignment horizontal="center" vertical="top"/>
    </xf>
    <xf numFmtId="0" fontId="3" fillId="0" borderId="6" xfId="2" applyFont="1" applyBorder="1" applyAlignment="1">
      <alignment vertical="top" wrapText="1"/>
    </xf>
    <xf numFmtId="2" fontId="11" fillId="2" borderId="6" xfId="0" applyNumberFormat="1" applyFont="1" applyFill="1" applyBorder="1" applyAlignment="1">
      <alignment horizontal="center" vertical="top"/>
    </xf>
    <xf numFmtId="2" fontId="8" fillId="0" borderId="6" xfId="0" applyNumberFormat="1" applyFont="1" applyBorder="1" applyAlignment="1">
      <alignment horizontal="center" vertical="top"/>
    </xf>
    <xf numFmtId="2" fontId="4" fillId="0" borderId="6" xfId="1" applyNumberFormat="1" applyFont="1" applyFill="1" applyBorder="1" applyAlignment="1">
      <alignment horizontal="center" vertical="top"/>
    </xf>
    <xf numFmtId="0" fontId="21" fillId="0" borderId="6" xfId="0" applyFont="1" applyBorder="1" applyAlignment="1">
      <alignment vertical="top" wrapText="1"/>
    </xf>
    <xf numFmtId="0" fontId="12" fillId="0" borderId="6" xfId="0" applyFont="1" applyBorder="1" applyAlignment="1">
      <alignment vertical="top" wrapText="1"/>
    </xf>
    <xf numFmtId="0" fontId="3" fillId="2" borderId="10" xfId="2" applyFont="1" applyFill="1" applyBorder="1" applyAlignment="1">
      <alignment vertical="top" wrapText="1"/>
    </xf>
    <xf numFmtId="0" fontId="11" fillId="2" borderId="1" xfId="0" applyFont="1" applyFill="1" applyBorder="1" applyAlignment="1">
      <alignment horizontal="center" vertical="top" wrapText="1"/>
    </xf>
    <xf numFmtId="164" fontId="11" fillId="2" borderId="6" xfId="0" applyNumberFormat="1" applyFont="1" applyFill="1" applyBorder="1" applyAlignment="1">
      <alignment horizontal="center" vertical="top"/>
    </xf>
    <xf numFmtId="0" fontId="11" fillId="0" borderId="6" xfId="0" applyFont="1" applyBorder="1" applyAlignment="1">
      <alignment horizontal="left" vertical="top" wrapText="1"/>
    </xf>
    <xf numFmtId="0" fontId="11" fillId="0" borderId="6" xfId="0" applyFont="1" applyBorder="1" applyAlignment="1">
      <alignment horizontal="center" vertical="top"/>
    </xf>
    <xf numFmtId="4" fontId="11" fillId="2" borderId="6" xfId="0" applyNumberFormat="1" applyFont="1" applyFill="1" applyBorder="1" applyAlignment="1">
      <alignment horizontal="center" vertical="top"/>
    </xf>
    <xf numFmtId="0" fontId="7" fillId="2" borderId="6" xfId="0" applyFont="1" applyFill="1" applyBorder="1" applyAlignment="1">
      <alignment vertical="top" wrapText="1"/>
    </xf>
    <xf numFmtId="0" fontId="8" fillId="3" borderId="6" xfId="0" applyFont="1" applyFill="1" applyBorder="1" applyAlignment="1">
      <alignment horizontal="justify" vertical="top"/>
    </xf>
    <xf numFmtId="0" fontId="8" fillId="0" borderId="1" xfId="0" applyFont="1" applyBorder="1" applyAlignment="1">
      <alignment horizontal="left" vertical="top" wrapText="1"/>
    </xf>
    <xf numFmtId="0" fontId="13" fillId="2" borderId="0" xfId="0" applyFont="1" applyFill="1" applyAlignment="1">
      <alignment vertical="top" wrapText="1"/>
    </xf>
    <xf numFmtId="0" fontId="7" fillId="2" borderId="6" xfId="0" applyFont="1" applyFill="1" applyBorder="1" applyAlignment="1">
      <alignment vertical="top"/>
    </xf>
    <xf numFmtId="0" fontId="11" fillId="0" borderId="6" xfId="0" applyFont="1" applyBorder="1" applyAlignment="1">
      <alignment horizontal="justify" vertical="top" wrapText="1"/>
    </xf>
    <xf numFmtId="0" fontId="8" fillId="2" borderId="6" xfId="0" applyFont="1" applyFill="1" applyBorder="1" applyAlignment="1">
      <alignment horizontal="center" vertical="top"/>
    </xf>
    <xf numFmtId="4" fontId="3" fillId="2" borderId="6" xfId="2" applyNumberFormat="1" applyFont="1" applyFill="1" applyBorder="1" applyAlignment="1">
      <alignment horizontal="center" vertical="top" wrapText="1"/>
    </xf>
    <xf numFmtId="2" fontId="3" fillId="2" borderId="6" xfId="2" applyNumberFormat="1" applyFont="1" applyFill="1" applyBorder="1" applyAlignment="1">
      <alignment horizontal="center" vertical="top"/>
    </xf>
    <xf numFmtId="0" fontId="8" fillId="3" borderId="6" xfId="0" applyFont="1" applyFill="1" applyBorder="1" applyAlignment="1">
      <alignment horizontal="center" vertical="top"/>
    </xf>
    <xf numFmtId="164" fontId="8" fillId="3" borderId="6" xfId="0" applyNumberFormat="1" applyFont="1" applyFill="1" applyBorder="1" applyAlignment="1">
      <alignment horizontal="center" vertical="top"/>
    </xf>
    <xf numFmtId="0" fontId="5" fillId="3" borderId="6" xfId="0" applyFont="1" applyFill="1" applyBorder="1" applyAlignment="1">
      <alignment vertical="top" wrapText="1"/>
    </xf>
    <xf numFmtId="4" fontId="8" fillId="3" borderId="6" xfId="0" applyNumberFormat="1" applyFont="1" applyFill="1" applyBorder="1" applyAlignment="1">
      <alignment horizontal="center" vertical="top"/>
    </xf>
    <xf numFmtId="4" fontId="4" fillId="4" borderId="6" xfId="0" applyNumberFormat="1" applyFont="1" applyFill="1" applyBorder="1" applyAlignment="1">
      <alignment horizontal="center" vertical="top"/>
    </xf>
    <xf numFmtId="4" fontId="4" fillId="0" borderId="6" xfId="2" applyNumberFormat="1" applyFont="1" applyBorder="1" applyAlignment="1">
      <alignment horizontal="center" vertical="top"/>
    </xf>
    <xf numFmtId="0" fontId="5" fillId="3" borderId="6" xfId="0" applyFont="1" applyFill="1" applyBorder="1" applyAlignment="1">
      <alignment horizontal="left" vertical="top" wrapText="1"/>
    </xf>
    <xf numFmtId="0" fontId="11" fillId="0" borderId="6" xfId="0" applyFont="1" applyBorder="1" applyAlignment="1">
      <alignment vertical="top" wrapText="1"/>
    </xf>
    <xf numFmtId="4" fontId="11" fillId="0" borderId="6" xfId="0" applyNumberFormat="1" applyFont="1" applyBorder="1" applyAlignment="1">
      <alignment horizontal="center" vertical="top"/>
    </xf>
    <xf numFmtId="164" fontId="11" fillId="0" borderId="6" xfId="0" applyNumberFormat="1" applyFont="1" applyBorder="1" applyAlignment="1">
      <alignment horizontal="center" vertical="top"/>
    </xf>
    <xf numFmtId="0" fontId="11" fillId="0" borderId="6" xfId="0" applyFont="1" applyBorder="1" applyAlignment="1">
      <alignment vertical="top"/>
    </xf>
    <xf numFmtId="0" fontId="11" fillId="2" borderId="6" xfId="0" applyFont="1" applyFill="1" applyBorder="1" applyAlignment="1">
      <alignment horizontal="left" vertical="top" wrapText="1"/>
    </xf>
    <xf numFmtId="165" fontId="3" fillId="3" borderId="6" xfId="0" applyNumberFormat="1" applyFont="1" applyFill="1" applyBorder="1" applyAlignment="1">
      <alignment horizontal="left" vertical="top" wrapText="1"/>
    </xf>
    <xf numFmtId="0" fontId="5" fillId="0" borderId="6" xfId="0" applyFont="1" applyFill="1" applyBorder="1" applyAlignment="1">
      <alignment horizontal="left" vertical="top" wrapText="1"/>
    </xf>
    <xf numFmtId="0" fontId="8" fillId="7" borderId="6" xfId="0" applyFont="1" applyFill="1" applyBorder="1" applyAlignment="1">
      <alignment vertical="top" wrapText="1"/>
    </xf>
    <xf numFmtId="0" fontId="8" fillId="3" borderId="6" xfId="0" applyFont="1" applyFill="1" applyBorder="1" applyAlignment="1">
      <alignment horizontal="center" vertical="top" wrapText="1"/>
    </xf>
    <xf numFmtId="0" fontId="8" fillId="0" borderId="6" xfId="0" applyFont="1" applyBorder="1" applyAlignment="1">
      <alignment horizontal="left" vertical="top"/>
    </xf>
    <xf numFmtId="0" fontId="8" fillId="0" borderId="1" xfId="0" applyFont="1" applyBorder="1" applyAlignment="1">
      <alignment vertical="top" wrapText="1"/>
    </xf>
    <xf numFmtId="0" fontId="7" fillId="0" borderId="6" xfId="0" applyFont="1" applyBorder="1" applyAlignment="1">
      <alignment horizontal="left" vertical="center" wrapText="1"/>
    </xf>
    <xf numFmtId="0" fontId="13" fillId="0" borderId="6" xfId="0" applyFont="1" applyBorder="1" applyAlignment="1">
      <alignment horizontal="left" vertical="top" wrapText="1"/>
    </xf>
    <xf numFmtId="49" fontId="7" fillId="0" borderId="6" xfId="0" applyNumberFormat="1" applyFont="1" applyBorder="1" applyAlignment="1">
      <alignment vertical="top" wrapText="1"/>
    </xf>
    <xf numFmtId="165" fontId="11" fillId="2" borderId="6" xfId="0" applyNumberFormat="1" applyFont="1" applyFill="1" applyBorder="1" applyAlignment="1">
      <alignment horizontal="center" vertical="top"/>
    </xf>
    <xf numFmtId="0" fontId="7" fillId="2" borderId="6" xfId="0" applyFont="1" applyFill="1" applyBorder="1" applyAlignment="1">
      <alignment horizontal="left" vertical="top"/>
    </xf>
    <xf numFmtId="0" fontId="8" fillId="2" borderId="6" xfId="0" applyFont="1" applyFill="1" applyBorder="1" applyAlignment="1">
      <alignment horizontal="left" vertical="top" wrapText="1"/>
    </xf>
    <xf numFmtId="0" fontId="8" fillId="2" borderId="6" xfId="0" applyFont="1" applyFill="1" applyBorder="1" applyAlignment="1">
      <alignment horizontal="left" vertical="top"/>
    </xf>
    <xf numFmtId="0" fontId="13" fillId="2" borderId="6" xfId="0" applyFont="1" applyFill="1" applyBorder="1" applyAlignment="1">
      <alignment horizontal="left" vertical="top" wrapText="1"/>
    </xf>
    <xf numFmtId="0" fontId="13" fillId="2" borderId="6" xfId="0" applyFont="1" applyFill="1" applyBorder="1" applyAlignment="1">
      <alignment horizontal="left" vertical="top"/>
    </xf>
    <xf numFmtId="0" fontId="11" fillId="0" borderId="6" xfId="0" applyFont="1" applyBorder="1" applyAlignment="1">
      <alignment horizontal="center" vertical="center" wrapText="1"/>
    </xf>
    <xf numFmtId="0" fontId="8" fillId="0" borderId="6" xfId="0" applyFont="1" applyBorder="1" applyAlignment="1">
      <alignment vertical="top" wrapText="1" shrinkToFit="1"/>
    </xf>
    <xf numFmtId="2" fontId="3" fillId="2" borderId="6" xfId="5" applyNumberFormat="1" applyFont="1" applyFill="1" applyBorder="1" applyAlignment="1">
      <alignment horizontal="center" vertical="top" wrapText="1"/>
    </xf>
    <xf numFmtId="2" fontId="3" fillId="2" borderId="1" xfId="5" applyNumberFormat="1" applyFont="1" applyFill="1" applyBorder="1" applyAlignment="1">
      <alignment horizontal="center" vertical="top"/>
    </xf>
    <xf numFmtId="164" fontId="3" fillId="2" borderId="9" xfId="5" applyNumberFormat="1" applyFont="1" applyFill="1" applyBorder="1" applyAlignment="1">
      <alignment horizontal="center" vertical="top"/>
    </xf>
    <xf numFmtId="164" fontId="3" fillId="2" borderId="6" xfId="5" applyNumberFormat="1" applyFont="1" applyFill="1" applyBorder="1" applyAlignment="1">
      <alignment horizontal="center" vertical="center"/>
    </xf>
    <xf numFmtId="2" fontId="3" fillId="2" borderId="6" xfId="5" applyNumberFormat="1" applyFont="1" applyFill="1" applyBorder="1" applyAlignment="1">
      <alignment horizontal="center"/>
    </xf>
    <xf numFmtId="2" fontId="3" fillId="2" borderId="5" xfId="5" applyNumberFormat="1" applyFont="1" applyFill="1" applyBorder="1" applyAlignment="1">
      <alignment horizontal="center"/>
    </xf>
    <xf numFmtId="0" fontId="8" fillId="0" borderId="6" xfId="0" applyNumberFormat="1" applyFont="1" applyBorder="1" applyAlignment="1">
      <alignment horizontal="center" vertical="center"/>
    </xf>
    <xf numFmtId="2" fontId="4" fillId="0" borderId="6" xfId="2" applyNumberFormat="1" applyFont="1" applyFill="1" applyBorder="1" applyAlignment="1">
      <alignment horizontal="center" vertical="center"/>
    </xf>
    <xf numFmtId="2" fontId="3" fillId="2" borderId="5" xfId="5" applyNumberFormat="1" applyFont="1" applyFill="1" applyBorder="1" applyAlignment="1">
      <alignment horizontal="center" vertical="top"/>
    </xf>
    <xf numFmtId="164" fontId="3" fillId="2" borderId="5" xfId="5" applyNumberFormat="1" applyFont="1" applyFill="1" applyBorder="1" applyAlignment="1">
      <alignment horizontal="center" vertical="top"/>
    </xf>
    <xf numFmtId="2" fontId="3" fillId="2" borderId="6" xfId="5" applyNumberFormat="1" applyFont="1" applyFill="1" applyBorder="1" applyAlignment="1">
      <alignment horizontal="center" vertical="top"/>
    </xf>
    <xf numFmtId="0" fontId="8" fillId="0" borderId="8" xfId="0" applyFont="1" applyBorder="1" applyAlignment="1">
      <alignment vertical="top" wrapText="1"/>
    </xf>
    <xf numFmtId="0" fontId="4" fillId="0" borderId="6" xfId="12" applyFont="1" applyBorder="1" applyAlignment="1">
      <alignment horizontal="left" vertical="top" wrapText="1"/>
    </xf>
    <xf numFmtId="0" fontId="4" fillId="0" borderId="6" xfId="13" applyFont="1" applyBorder="1" applyAlignment="1">
      <alignment horizontal="left" vertical="top" wrapText="1"/>
    </xf>
    <xf numFmtId="0" fontId="4" fillId="0" borderId="6" xfId="15" applyFont="1" applyBorder="1" applyAlignment="1">
      <alignment horizontal="left" vertical="top" wrapText="1"/>
    </xf>
    <xf numFmtId="0" fontId="4" fillId="0" borderId="6" xfId="17" applyFont="1" applyBorder="1" applyAlignment="1">
      <alignment horizontal="left" vertical="top" wrapText="1"/>
    </xf>
    <xf numFmtId="0" fontId="13" fillId="0" borderId="6" xfId="0" applyFont="1" applyBorder="1" applyAlignment="1">
      <alignment horizontal="justify" vertical="top" wrapText="1"/>
    </xf>
    <xf numFmtId="0" fontId="8" fillId="3" borderId="0" xfId="0" applyFont="1" applyFill="1" applyAlignment="1">
      <alignment vertical="top" wrapText="1"/>
    </xf>
    <xf numFmtId="0" fontId="4" fillId="5" borderId="8" xfId="5" applyNumberFormat="1" applyFont="1" applyFill="1" applyBorder="1" applyAlignment="1" applyProtection="1">
      <alignment vertical="top" wrapText="1"/>
    </xf>
    <xf numFmtId="0" fontId="4" fillId="0" borderId="8" xfId="3" applyFont="1" applyBorder="1" applyAlignment="1">
      <alignment horizontal="left" vertical="top" wrapText="1"/>
    </xf>
    <xf numFmtId="0" fontId="4" fillId="0" borderId="8" xfId="3" applyFont="1" applyBorder="1" applyAlignment="1">
      <alignment vertical="top" wrapText="1"/>
    </xf>
    <xf numFmtId="0" fontId="4" fillId="0" borderId="6" xfId="3" applyFont="1" applyBorder="1" applyAlignment="1">
      <alignment horizontal="justify" vertical="top" wrapText="1"/>
    </xf>
    <xf numFmtId="0" fontId="4" fillId="3" borderId="6" xfId="3" applyFont="1" applyFill="1" applyBorder="1" applyAlignment="1">
      <alignment vertical="top" wrapText="1"/>
    </xf>
    <xf numFmtId="0" fontId="4" fillId="0" borderId="6" xfId="3" applyFont="1" applyBorder="1" applyAlignment="1">
      <alignment horizontal="left" vertical="top" wrapText="1"/>
    </xf>
    <xf numFmtId="0" fontId="4" fillId="3" borderId="6" xfId="3" applyFont="1" applyFill="1" applyBorder="1" applyAlignment="1">
      <alignment horizontal="left" vertical="top" wrapText="1"/>
    </xf>
    <xf numFmtId="0" fontId="4" fillId="4" borderId="6" xfId="5" applyFont="1" applyFill="1" applyBorder="1" applyAlignment="1">
      <alignment vertical="top" wrapText="1"/>
    </xf>
    <xf numFmtId="0" fontId="3" fillId="2" borderId="6" xfId="0" applyFont="1" applyFill="1" applyBorder="1" applyAlignment="1">
      <alignment horizontal="left" vertical="top" wrapText="1"/>
    </xf>
    <xf numFmtId="0" fontId="9" fillId="0" borderId="6" xfId="5" applyFont="1" applyFill="1" applyBorder="1" applyAlignment="1">
      <alignment horizontal="left" vertical="top" wrapText="1"/>
    </xf>
    <xf numFmtId="0" fontId="4" fillId="0" borderId="6" xfId="5" applyFont="1" applyBorder="1" applyAlignment="1">
      <alignment horizontal="left" vertical="top" wrapText="1"/>
    </xf>
    <xf numFmtId="0" fontId="26" fillId="0" borderId="6" xfId="5" applyFont="1" applyBorder="1" applyAlignment="1">
      <alignment horizontal="left" vertical="top" wrapText="1"/>
    </xf>
    <xf numFmtId="0" fontId="3" fillId="0" borderId="6" xfId="2" applyFont="1" applyFill="1" applyBorder="1" applyAlignment="1">
      <alignment horizontal="center"/>
    </xf>
    <xf numFmtId="0" fontId="4" fillId="0" borderId="6" xfId="2" applyFont="1" applyFill="1" applyBorder="1" applyAlignment="1">
      <alignment horizontal="center"/>
    </xf>
    <xf numFmtId="0" fontId="4" fillId="0" borderId="1" xfId="2" applyFont="1" applyFill="1" applyBorder="1" applyAlignment="1">
      <alignment horizontal="center"/>
    </xf>
    <xf numFmtId="0" fontId="4" fillId="0" borderId="10" xfId="2" applyFont="1" applyFill="1" applyBorder="1" applyAlignment="1">
      <alignment horizontal="center"/>
    </xf>
    <xf numFmtId="0" fontId="4" fillId="0" borderId="5" xfId="2" applyFont="1" applyFill="1" applyBorder="1" applyAlignment="1">
      <alignment horizontal="center"/>
    </xf>
    <xf numFmtId="0" fontId="3" fillId="0" borderId="1" xfId="2" applyFont="1" applyFill="1" applyBorder="1" applyAlignment="1">
      <alignment horizontal="center"/>
    </xf>
    <xf numFmtId="0" fontId="3" fillId="0" borderId="10" xfId="2" applyFont="1" applyFill="1" applyBorder="1" applyAlignment="1">
      <alignment horizontal="center"/>
    </xf>
    <xf numFmtId="0" fontId="3" fillId="0" borderId="5" xfId="2" applyFont="1" applyFill="1" applyBorder="1" applyAlignment="1">
      <alignment horizontal="center"/>
    </xf>
    <xf numFmtId="0" fontId="4" fillId="0" borderId="0" xfId="2" applyFont="1" applyAlignment="1">
      <alignment horizontal="right" wrapText="1"/>
    </xf>
    <xf numFmtId="0" fontId="3" fillId="0" borderId="1" xfId="2" applyFont="1" applyBorder="1" applyAlignment="1">
      <alignment horizontal="center" wrapText="1"/>
    </xf>
    <xf numFmtId="0" fontId="3" fillId="0" borderId="5" xfId="2" applyFont="1" applyBorder="1" applyAlignment="1">
      <alignment horizontal="center" wrapText="1"/>
    </xf>
    <xf numFmtId="0" fontId="3" fillId="0" borderId="2" xfId="2" applyFont="1" applyBorder="1" applyAlignment="1">
      <alignment horizontal="center"/>
    </xf>
    <xf numFmtId="0" fontId="3" fillId="0" borderId="3" xfId="2" applyFont="1" applyBorder="1" applyAlignment="1">
      <alignment horizontal="center"/>
    </xf>
    <xf numFmtId="0" fontId="3" fillId="0" borderId="4" xfId="2" applyFont="1" applyBorder="1" applyAlignment="1">
      <alignment horizontal="center"/>
    </xf>
    <xf numFmtId="0" fontId="3" fillId="2" borderId="13" xfId="5" applyFont="1" applyFill="1" applyBorder="1" applyAlignment="1">
      <alignment vertical="top" wrapText="1"/>
    </xf>
    <xf numFmtId="0" fontId="22" fillId="0" borderId="13" xfId="0" applyFont="1" applyBorder="1" applyAlignment="1">
      <alignment vertical="top"/>
    </xf>
    <xf numFmtId="0" fontId="22" fillId="0" borderId="9" xfId="0" applyFont="1" applyBorder="1" applyAlignment="1">
      <alignment vertical="top"/>
    </xf>
    <xf numFmtId="0" fontId="6" fillId="4" borderId="8" xfId="5" applyFont="1" applyFill="1" applyBorder="1" applyAlignment="1">
      <alignment horizontal="center"/>
    </xf>
    <xf numFmtId="0" fontId="6" fillId="4" borderId="13" xfId="5" applyFont="1" applyFill="1" applyBorder="1" applyAlignment="1">
      <alignment horizontal="center"/>
    </xf>
    <xf numFmtId="0" fontId="6" fillId="4" borderId="9" xfId="5" applyFont="1" applyFill="1" applyBorder="1" applyAlignment="1">
      <alignment horizontal="center"/>
    </xf>
    <xf numFmtId="0" fontId="3" fillId="2" borderId="8" xfId="5" applyFont="1" applyFill="1" applyBorder="1" applyAlignment="1">
      <alignment horizontal="center" wrapText="1"/>
    </xf>
    <xf numFmtId="0" fontId="22" fillId="0" borderId="13" xfId="0" applyFont="1" applyBorder="1" applyAlignment="1">
      <alignment horizontal="center" wrapText="1"/>
    </xf>
    <xf numFmtId="0" fontId="22" fillId="0" borderId="9" xfId="0" applyFont="1" applyBorder="1" applyAlignment="1">
      <alignment horizontal="center" wrapText="1"/>
    </xf>
    <xf numFmtId="0" fontId="3" fillId="2" borderId="8" xfId="5" applyFont="1" applyFill="1" applyBorder="1" applyAlignment="1">
      <alignment horizontal="center" vertical="top" wrapText="1"/>
    </xf>
    <xf numFmtId="0" fontId="8" fillId="0" borderId="13" xfId="0" applyFont="1" applyBorder="1" applyAlignment="1">
      <alignment horizontal="center" vertical="top" wrapText="1"/>
    </xf>
    <xf numFmtId="164" fontId="6" fillId="4" borderId="8" xfId="5" applyNumberFormat="1" applyFont="1" applyFill="1" applyBorder="1" applyAlignment="1">
      <alignment horizontal="center" vertical="center"/>
    </xf>
    <xf numFmtId="164" fontId="6" fillId="4" borderId="13" xfId="5" applyNumberFormat="1" applyFont="1" applyFill="1" applyBorder="1" applyAlignment="1">
      <alignment horizontal="center" vertical="center"/>
    </xf>
    <xf numFmtId="164" fontId="6" fillId="4" borderId="9" xfId="5" applyNumberFormat="1" applyFont="1" applyFill="1" applyBorder="1" applyAlignment="1">
      <alignment horizontal="center" vertical="center"/>
    </xf>
    <xf numFmtId="0" fontId="3" fillId="0" borderId="8" xfId="5" applyFont="1" applyFill="1" applyBorder="1" applyAlignment="1">
      <alignment horizontal="center" wrapText="1"/>
    </xf>
    <xf numFmtId="0" fontId="3" fillId="0" borderId="13" xfId="5" applyFont="1" applyFill="1" applyBorder="1" applyAlignment="1">
      <alignment horizontal="center" wrapText="1"/>
    </xf>
    <xf numFmtId="0" fontId="3" fillId="0" borderId="9" xfId="5" applyFont="1" applyFill="1" applyBorder="1" applyAlignment="1">
      <alignment horizontal="center" wrapText="1"/>
    </xf>
    <xf numFmtId="164" fontId="3" fillId="3" borderId="8" xfId="5" applyNumberFormat="1" applyFont="1" applyFill="1" applyBorder="1" applyAlignment="1">
      <alignment horizontal="center" vertical="center"/>
    </xf>
    <xf numFmtId="164" fontId="3" fillId="3" borderId="13" xfId="5" applyNumberFormat="1" applyFont="1" applyFill="1" applyBorder="1" applyAlignment="1">
      <alignment horizontal="center" vertical="center"/>
    </xf>
    <xf numFmtId="164" fontId="3" fillId="3" borderId="9" xfId="5" applyNumberFormat="1" applyFont="1" applyFill="1" applyBorder="1" applyAlignment="1">
      <alignment horizontal="center" vertical="center"/>
    </xf>
    <xf numFmtId="0" fontId="3" fillId="2" borderId="6" xfId="5" applyFont="1" applyFill="1" applyBorder="1" applyAlignment="1">
      <alignment horizontal="center" wrapText="1"/>
    </xf>
    <xf numFmtId="0" fontId="3" fillId="0" borderId="8" xfId="5" applyFont="1" applyFill="1" applyBorder="1" applyAlignment="1">
      <alignment horizontal="center"/>
    </xf>
    <xf numFmtId="0" fontId="3" fillId="0" borderId="13" xfId="5" applyFont="1" applyFill="1" applyBorder="1" applyAlignment="1">
      <alignment horizontal="center"/>
    </xf>
    <xf numFmtId="0" fontId="3" fillId="0" borderId="9" xfId="5" applyFont="1" applyFill="1" applyBorder="1" applyAlignment="1">
      <alignment horizontal="center"/>
    </xf>
    <xf numFmtId="0" fontId="6" fillId="0" borderId="8" xfId="5" applyFont="1" applyFill="1" applyBorder="1" applyAlignment="1">
      <alignment horizontal="center"/>
    </xf>
    <xf numFmtId="0" fontId="6" fillId="0" borderId="13" xfId="5" applyFont="1" applyFill="1" applyBorder="1" applyAlignment="1">
      <alignment horizontal="center"/>
    </xf>
    <xf numFmtId="0" fontId="6" fillId="0" borderId="9" xfId="5" applyFont="1" applyFill="1" applyBorder="1" applyAlignment="1">
      <alignment horizontal="center"/>
    </xf>
    <xf numFmtId="0" fontId="3" fillId="4" borderId="8" xfId="0" applyFont="1" applyFill="1" applyBorder="1" applyAlignment="1">
      <alignment horizontal="left" vertical="center" wrapText="1"/>
    </xf>
    <xf numFmtId="0" fontId="22" fillId="0" borderId="13" xfId="0" applyFont="1" applyBorder="1" applyAlignment="1">
      <alignment wrapText="1"/>
    </xf>
    <xf numFmtId="0" fontId="22" fillId="0" borderId="9" xfId="0" applyFont="1" applyBorder="1" applyAlignment="1">
      <alignment wrapText="1"/>
    </xf>
    <xf numFmtId="0" fontId="5" fillId="4" borderId="8" xfId="5" applyFont="1" applyFill="1" applyBorder="1" applyAlignment="1">
      <alignment horizontal="center" vertical="center" wrapText="1"/>
    </xf>
    <xf numFmtId="0" fontId="5" fillId="4" borderId="13" xfId="5" applyFont="1" applyFill="1" applyBorder="1" applyAlignment="1">
      <alignment horizontal="center" vertical="center" wrapText="1"/>
    </xf>
    <xf numFmtId="0" fontId="5" fillId="4" borderId="9" xfId="5" applyFont="1" applyFill="1" applyBorder="1" applyAlignment="1">
      <alignment horizontal="center" vertical="center" wrapText="1"/>
    </xf>
    <xf numFmtId="0" fontId="6" fillId="0" borderId="8" xfId="5" applyFont="1" applyFill="1" applyBorder="1" applyAlignment="1">
      <alignment horizontal="center" wrapText="1"/>
    </xf>
    <xf numFmtId="0" fontId="6" fillId="0" borderId="13" xfId="5" applyFont="1" applyFill="1" applyBorder="1" applyAlignment="1">
      <alignment horizontal="center" wrapText="1"/>
    </xf>
    <xf numFmtId="0" fontId="6" fillId="0" borderId="9" xfId="5" applyFont="1" applyFill="1" applyBorder="1" applyAlignment="1">
      <alignment horizontal="center" wrapText="1"/>
    </xf>
    <xf numFmtId="0" fontId="5" fillId="4" borderId="13" xfId="5" applyFont="1" applyFill="1" applyBorder="1" applyAlignment="1">
      <alignment horizontal="center" wrapText="1"/>
    </xf>
    <xf numFmtId="0" fontId="5" fillId="4" borderId="9" xfId="5" applyFont="1" applyFill="1" applyBorder="1" applyAlignment="1">
      <alignment horizontal="center" wrapText="1"/>
    </xf>
    <xf numFmtId="0" fontId="18" fillId="0" borderId="17" xfId="6" applyFont="1" applyBorder="1" applyAlignment="1">
      <alignment horizontal="center" vertical="top" wrapText="1"/>
    </xf>
    <xf numFmtId="0" fontId="18" fillId="0" borderId="0" xfId="6" applyFont="1" applyBorder="1" applyAlignment="1">
      <alignment horizontal="center" vertical="top" wrapText="1"/>
    </xf>
    <xf numFmtId="0" fontId="18" fillId="0" borderId="18" xfId="6" applyFont="1" applyBorder="1" applyAlignment="1">
      <alignment horizontal="center" vertical="top" wrapText="1"/>
    </xf>
    <xf numFmtId="0" fontId="3" fillId="2" borderId="6" xfId="5" applyFont="1" applyFill="1" applyBorder="1" applyAlignment="1">
      <alignment horizontal="center" vertical="top" wrapText="1"/>
    </xf>
    <xf numFmtId="0" fontId="3" fillId="4" borderId="13" xfId="5" applyFont="1" applyFill="1" applyBorder="1" applyAlignment="1">
      <alignment horizontal="center" vertical="center" wrapText="1"/>
    </xf>
    <xf numFmtId="0" fontId="3" fillId="4" borderId="13" xfId="5" applyFont="1" applyFill="1" applyBorder="1" applyAlignment="1">
      <alignment vertical="center"/>
    </xf>
    <xf numFmtId="0" fontId="3" fillId="4" borderId="9" xfId="5" applyFont="1" applyFill="1" applyBorder="1" applyAlignment="1">
      <alignment vertical="center"/>
    </xf>
    <xf numFmtId="0" fontId="3" fillId="2" borderId="5" xfId="5" applyFont="1" applyFill="1" applyBorder="1" applyAlignment="1">
      <alignment horizontal="center" wrapText="1"/>
    </xf>
    <xf numFmtId="0" fontId="8" fillId="0" borderId="9" xfId="0" applyFont="1" applyBorder="1" applyAlignment="1">
      <alignment wrapText="1"/>
    </xf>
    <xf numFmtId="0" fontId="3" fillId="2" borderId="15" xfId="5" applyFont="1" applyFill="1" applyBorder="1" applyAlignment="1">
      <alignment horizontal="center" vertical="center" wrapText="1"/>
    </xf>
    <xf numFmtId="0" fontId="4" fillId="2" borderId="14" xfId="5" applyFont="1" applyFill="1" applyBorder="1" applyAlignment="1">
      <alignment vertical="center" wrapText="1"/>
    </xf>
    <xf numFmtId="0" fontId="4" fillId="2" borderId="13" xfId="5" applyFont="1" applyFill="1" applyBorder="1" applyAlignment="1">
      <alignment vertical="center" wrapText="1"/>
    </xf>
    <xf numFmtId="0" fontId="4" fillId="2" borderId="9" xfId="5" applyFont="1" applyFill="1" applyBorder="1" applyAlignment="1">
      <alignment vertical="center" wrapText="1"/>
    </xf>
    <xf numFmtId="0" fontId="3" fillId="4" borderId="13" xfId="5" applyFont="1" applyFill="1" applyBorder="1" applyAlignment="1">
      <alignment vertical="center" wrapText="1"/>
    </xf>
    <xf numFmtId="0" fontId="3" fillId="2" borderId="8" xfId="5" applyFont="1" applyFill="1" applyBorder="1" applyAlignment="1">
      <alignment horizontal="center" vertical="center" wrapText="1"/>
    </xf>
    <xf numFmtId="0" fontId="4" fillId="2" borderId="13" xfId="5" applyFont="1" applyFill="1" applyBorder="1" applyAlignment="1">
      <alignment horizontal="center" vertical="center" wrapText="1"/>
    </xf>
    <xf numFmtId="0" fontId="4" fillId="2" borderId="13" xfId="5" applyFont="1" applyFill="1" applyBorder="1" applyAlignment="1">
      <alignment vertical="center"/>
    </xf>
    <xf numFmtId="0" fontId="4" fillId="2" borderId="9" xfId="5" applyFont="1" applyFill="1" applyBorder="1" applyAlignment="1">
      <alignment vertical="center"/>
    </xf>
    <xf numFmtId="0" fontId="3" fillId="4" borderId="13" xfId="5" applyFont="1" applyFill="1" applyBorder="1" applyAlignment="1"/>
    <xf numFmtId="0" fontId="3" fillId="4" borderId="9" xfId="5" applyFont="1" applyFill="1" applyBorder="1" applyAlignment="1"/>
    <xf numFmtId="0" fontId="3" fillId="0" borderId="6" xfId="5" applyFont="1" applyBorder="1" applyAlignment="1">
      <alignment horizontal="center" vertical="center"/>
    </xf>
    <xf numFmtId="0" fontId="3" fillId="2" borderId="9" xfId="5" applyFont="1" applyFill="1" applyBorder="1" applyAlignment="1">
      <alignment vertical="top" wrapText="1"/>
    </xf>
    <xf numFmtId="0" fontId="3" fillId="2" borderId="15" xfId="5" applyFont="1" applyFill="1" applyBorder="1" applyAlignment="1">
      <alignment horizontal="center" wrapText="1"/>
    </xf>
    <xf numFmtId="0" fontId="3" fillId="2" borderId="14" xfId="5" applyFont="1" applyFill="1" applyBorder="1" applyAlignment="1">
      <alignment horizontal="center" wrapText="1"/>
    </xf>
    <xf numFmtId="0" fontId="3" fillId="2" borderId="11" xfId="5" applyFont="1" applyFill="1" applyBorder="1" applyAlignment="1">
      <alignment horizontal="center" wrapText="1"/>
    </xf>
    <xf numFmtId="0" fontId="3" fillId="0" borderId="13" xfId="5" applyFont="1" applyBorder="1" applyAlignment="1">
      <alignment horizontal="center" vertical="center" wrapText="1"/>
    </xf>
    <xf numFmtId="0" fontId="3" fillId="0" borderId="9" xfId="5" applyFont="1" applyBorder="1" applyAlignment="1">
      <alignment horizontal="center" vertical="center" wrapText="1"/>
    </xf>
    <xf numFmtId="0" fontId="3" fillId="2" borderId="2" xfId="5" applyFont="1" applyFill="1" applyBorder="1" applyAlignment="1">
      <alignment horizontal="center" wrapText="1"/>
    </xf>
    <xf numFmtId="0" fontId="3" fillId="2" borderId="3" xfId="5" applyFont="1" applyFill="1" applyBorder="1" applyAlignment="1">
      <alignment horizontal="center" wrapText="1"/>
    </xf>
    <xf numFmtId="0" fontId="4" fillId="2" borderId="3" xfId="5" applyFont="1" applyFill="1" applyBorder="1" applyAlignment="1"/>
    <xf numFmtId="0" fontId="4" fillId="2" borderId="4" xfId="5" applyFont="1" applyFill="1" applyBorder="1" applyAlignment="1"/>
    <xf numFmtId="0" fontId="4" fillId="0" borderId="6" xfId="5" applyFont="1" applyFill="1" applyBorder="1" applyAlignment="1">
      <alignment horizontal="center" vertical="center"/>
    </xf>
    <xf numFmtId="0" fontId="7" fillId="0" borderId="6" xfId="0" applyFont="1" applyBorder="1" applyAlignment="1">
      <alignment horizontal="left" wrapText="1"/>
    </xf>
    <xf numFmtId="0" fontId="7" fillId="0" borderId="8" xfId="0" applyFont="1" applyBorder="1" applyAlignment="1">
      <alignment horizontal="center" wrapText="1"/>
    </xf>
    <xf numFmtId="0" fontId="8" fillId="0" borderId="13" xfId="0" applyFont="1" applyBorder="1" applyAlignment="1">
      <alignment horizontal="center" wrapText="1"/>
    </xf>
    <xf numFmtId="0" fontId="8" fillId="0" borderId="9" xfId="0" applyFont="1" applyBorder="1" applyAlignment="1">
      <alignment horizontal="center" wrapText="1"/>
    </xf>
    <xf numFmtId="0" fontId="9" fillId="4" borderId="8" xfId="6" applyNumberFormat="1" applyFont="1" applyFill="1" applyBorder="1" applyAlignment="1">
      <alignment horizontal="center" vertical="center" wrapText="1"/>
    </xf>
    <xf numFmtId="0" fontId="4" fillId="2" borderId="14" xfId="5" applyFont="1" applyFill="1" applyBorder="1" applyAlignment="1">
      <alignment horizontal="center" vertical="center" wrapText="1"/>
    </xf>
    <xf numFmtId="0" fontId="4" fillId="2" borderId="14" xfId="5" applyFont="1" applyFill="1" applyBorder="1" applyAlignment="1"/>
    <xf numFmtId="0" fontId="4" fillId="2" borderId="11" xfId="5" applyFont="1" applyFill="1" applyBorder="1" applyAlignment="1"/>
    <xf numFmtId="0" fontId="3" fillId="4" borderId="8" xfId="5" applyFont="1" applyFill="1" applyBorder="1" applyAlignment="1">
      <alignment horizontal="center" wrapText="1"/>
    </xf>
    <xf numFmtId="0" fontId="3" fillId="4" borderId="13" xfId="5" applyFont="1" applyFill="1" applyBorder="1" applyAlignment="1">
      <alignment horizontal="center" wrapText="1"/>
    </xf>
    <xf numFmtId="0" fontId="5" fillId="3" borderId="8" xfId="5" applyFont="1" applyFill="1" applyBorder="1" applyAlignment="1">
      <alignment horizontal="center" vertical="center"/>
    </xf>
    <xf numFmtId="0" fontId="5" fillId="3" borderId="13" xfId="5" applyFont="1" applyFill="1" applyBorder="1" applyAlignment="1">
      <alignment horizontal="center" vertical="center"/>
    </xf>
    <xf numFmtId="0" fontId="5" fillId="3" borderId="9" xfId="5" applyFont="1" applyFill="1" applyBorder="1" applyAlignment="1">
      <alignment horizontal="center" vertical="center"/>
    </xf>
    <xf numFmtId="0" fontId="3" fillId="2" borderId="13" xfId="5" applyFont="1" applyFill="1" applyBorder="1" applyAlignment="1">
      <alignment horizontal="center" wrapText="1"/>
    </xf>
    <xf numFmtId="0" fontId="4" fillId="2" borderId="13" xfId="5" applyFont="1" applyFill="1" applyBorder="1" applyAlignment="1">
      <alignment wrapText="1"/>
    </xf>
    <xf numFmtId="0" fontId="4" fillId="2" borderId="9" xfId="5" applyFont="1" applyFill="1" applyBorder="1" applyAlignment="1">
      <alignment wrapText="1"/>
    </xf>
    <xf numFmtId="0" fontId="4" fillId="2" borderId="9" xfId="5" applyFont="1" applyFill="1" applyBorder="1" applyAlignment="1">
      <alignment horizontal="center" vertical="center" wrapText="1"/>
    </xf>
    <xf numFmtId="0" fontId="4" fillId="4" borderId="13" xfId="5" applyFont="1" applyFill="1" applyBorder="1" applyAlignment="1">
      <alignment horizontal="center" wrapText="1"/>
    </xf>
    <xf numFmtId="0" fontId="4" fillId="4" borderId="9" xfId="5" applyFont="1" applyFill="1" applyBorder="1" applyAlignment="1">
      <alignment horizont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5" applyFont="1" applyFill="1" applyBorder="1" applyAlignment="1">
      <alignment horizontal="center" vertical="center" wrapText="1"/>
    </xf>
    <xf numFmtId="0" fontId="3" fillId="2" borderId="13" xfId="5" applyFont="1" applyFill="1" applyBorder="1" applyAlignment="1">
      <alignment vertical="center" wrapText="1"/>
    </xf>
    <xf numFmtId="0" fontId="3" fillId="2" borderId="9" xfId="5" applyFont="1" applyFill="1" applyBorder="1" applyAlignment="1">
      <alignment vertical="center" wrapText="1"/>
    </xf>
    <xf numFmtId="0" fontId="10" fillId="4" borderId="8" xfId="5" applyFont="1" applyFill="1" applyBorder="1" applyAlignment="1">
      <alignment horizontal="center" vertical="center" wrapText="1"/>
    </xf>
    <xf numFmtId="0" fontId="10" fillId="4" borderId="13" xfId="5" applyFont="1" applyFill="1" applyBorder="1" applyAlignment="1">
      <alignment horizontal="center" vertical="center" wrapText="1"/>
    </xf>
    <xf numFmtId="0" fontId="6" fillId="4" borderId="8" xfId="5" applyFont="1" applyFill="1" applyBorder="1" applyAlignment="1">
      <alignment horizontal="center" vertical="center" wrapText="1"/>
    </xf>
    <xf numFmtId="0" fontId="6" fillId="4" borderId="13" xfId="5" applyFont="1" applyFill="1" applyBorder="1" applyAlignment="1">
      <alignment horizontal="center" vertical="center" wrapText="1"/>
    </xf>
    <xf numFmtId="0" fontId="6" fillId="4" borderId="9" xfId="5" applyFont="1" applyFill="1" applyBorder="1" applyAlignment="1">
      <alignment horizontal="center" vertical="center" wrapText="1"/>
    </xf>
    <xf numFmtId="0" fontId="4" fillId="0" borderId="8" xfId="5" applyFont="1" applyFill="1" applyBorder="1" applyAlignment="1">
      <alignment horizontal="center" vertical="top" wrapText="1"/>
    </xf>
    <xf numFmtId="0" fontId="4" fillId="0" borderId="13" xfId="5" applyFont="1" applyFill="1" applyBorder="1" applyAlignment="1">
      <alignment horizontal="center" vertical="top" wrapText="1"/>
    </xf>
    <xf numFmtId="0" fontId="4" fillId="0" borderId="9" xfId="5" applyFont="1" applyFill="1" applyBorder="1" applyAlignment="1">
      <alignment horizontal="center" vertical="top" wrapText="1"/>
    </xf>
    <xf numFmtId="0" fontId="9" fillId="3" borderId="8" xfId="5" applyFont="1" applyFill="1" applyBorder="1" applyAlignment="1">
      <alignment horizontal="center" vertical="center" wrapText="1"/>
    </xf>
    <xf numFmtId="0" fontId="9" fillId="3" borderId="13" xfId="5" applyFont="1" applyFill="1" applyBorder="1" applyAlignment="1">
      <alignment horizontal="center" vertical="center" wrapText="1"/>
    </xf>
    <xf numFmtId="0" fontId="9" fillId="3" borderId="9" xfId="5" applyFont="1" applyFill="1" applyBorder="1" applyAlignment="1">
      <alignment horizontal="center" vertical="center" wrapText="1"/>
    </xf>
    <xf numFmtId="0" fontId="6" fillId="0" borderId="14" xfId="5" applyFont="1" applyFill="1" applyBorder="1" applyAlignment="1">
      <alignment horizontal="center"/>
    </xf>
    <xf numFmtId="0" fontId="4" fillId="0" borderId="8" xfId="5" applyFont="1" applyFill="1" applyBorder="1" applyAlignment="1">
      <alignment horizontal="center" vertical="center"/>
    </xf>
    <xf numFmtId="0" fontId="4" fillId="0" borderId="13" xfId="5" applyFont="1" applyFill="1" applyBorder="1" applyAlignment="1">
      <alignment horizontal="center" vertical="center"/>
    </xf>
    <xf numFmtId="0" fontId="4" fillId="0" borderId="9" xfId="5" applyFont="1" applyFill="1" applyBorder="1" applyAlignment="1">
      <alignment horizontal="center" vertical="center"/>
    </xf>
    <xf numFmtId="0" fontId="5" fillId="4" borderId="6" xfId="5" applyFont="1" applyFill="1" applyBorder="1" applyAlignment="1">
      <alignment horizontal="center" vertical="top" wrapText="1"/>
    </xf>
    <xf numFmtId="0" fontId="10" fillId="2" borderId="8" xfId="5" applyFont="1" applyFill="1" applyBorder="1" applyAlignment="1">
      <alignment horizontal="center" vertical="center" wrapText="1"/>
    </xf>
    <xf numFmtId="0" fontId="10" fillId="2" borderId="13" xfId="5" applyFont="1" applyFill="1" applyBorder="1" applyAlignment="1">
      <alignment horizontal="center" vertical="center" wrapText="1"/>
    </xf>
    <xf numFmtId="0" fontId="10" fillId="4" borderId="8" xfId="5" applyFont="1" applyFill="1" applyBorder="1" applyAlignment="1">
      <alignment horizontal="center" wrapText="1"/>
    </xf>
    <xf numFmtId="0" fontId="10" fillId="4" borderId="13" xfId="5" applyFont="1" applyFill="1" applyBorder="1" applyAlignment="1">
      <alignment horizontal="center" wrapText="1"/>
    </xf>
    <xf numFmtId="0" fontId="10" fillId="4" borderId="9" xfId="5" applyFont="1" applyFill="1" applyBorder="1" applyAlignment="1">
      <alignment horizontal="center" wrapText="1"/>
    </xf>
    <xf numFmtId="0" fontId="5" fillId="4" borderId="6" xfId="5" applyFont="1" applyFill="1" applyBorder="1" applyAlignment="1">
      <alignment horizontal="center" vertical="center" wrapText="1"/>
    </xf>
    <xf numFmtId="0" fontId="5" fillId="4" borderId="6" xfId="5" applyFont="1" applyFill="1" applyBorder="1" applyAlignment="1">
      <alignment horizontal="center" wrapText="1"/>
    </xf>
    <xf numFmtId="0" fontId="5" fillId="4" borderId="6" xfId="5" applyFont="1" applyFill="1" applyBorder="1" applyAlignment="1">
      <alignment horizontal="center"/>
    </xf>
    <xf numFmtId="0" fontId="12" fillId="4" borderId="6" xfId="5" applyFont="1" applyFill="1" applyBorder="1" applyAlignment="1">
      <alignment horizontal="center" wrapText="1"/>
    </xf>
    <xf numFmtId="0" fontId="4" fillId="4" borderId="0" xfId="5" applyFont="1" applyFill="1" applyAlignment="1">
      <alignment horizontal="right"/>
    </xf>
    <xf numFmtId="0" fontId="3" fillId="4" borderId="0" xfId="5" applyFont="1" applyFill="1" applyAlignment="1">
      <alignment horizontal="center" wrapText="1"/>
    </xf>
    <xf numFmtId="0" fontId="4" fillId="3" borderId="6" xfId="5" applyFont="1" applyFill="1" applyBorder="1" applyAlignment="1">
      <alignment horizontal="center" vertical="center" wrapText="1"/>
    </xf>
    <xf numFmtId="0" fontId="4" fillId="4" borderId="1" xfId="5" applyFont="1" applyFill="1" applyBorder="1" applyAlignment="1">
      <alignment horizontal="center" vertical="center"/>
    </xf>
    <xf numFmtId="0" fontId="4" fillId="4" borderId="5" xfId="5" applyFont="1" applyFill="1" applyBorder="1" applyAlignment="1">
      <alignment horizontal="center" vertical="center"/>
    </xf>
    <xf numFmtId="0" fontId="4" fillId="4" borderId="5" xfId="5" applyFont="1" applyFill="1" applyBorder="1" applyAlignment="1">
      <alignment vertical="center"/>
    </xf>
    <xf numFmtId="0" fontId="4" fillId="4" borderId="10" xfId="5" applyFont="1" applyFill="1" applyBorder="1" applyAlignment="1">
      <alignment horizontal="center" vertical="center"/>
    </xf>
    <xf numFmtId="0" fontId="4" fillId="4" borderId="1" xfId="5" applyFont="1" applyFill="1" applyBorder="1" applyAlignment="1">
      <alignment horizontal="center" vertical="center" wrapText="1"/>
    </xf>
    <xf numFmtId="0" fontId="4" fillId="4" borderId="10" xfId="5" applyFont="1" applyFill="1" applyBorder="1" applyAlignment="1">
      <alignment horizontal="center" vertical="center" wrapText="1"/>
    </xf>
    <xf numFmtId="0" fontId="4" fillId="4" borderId="5" xfId="5" applyFont="1" applyFill="1" applyBorder="1" applyAlignment="1">
      <alignment horizontal="center" vertical="center" wrapText="1"/>
    </xf>
    <xf numFmtId="0" fontId="4" fillId="4" borderId="8" xfId="5" applyFont="1" applyFill="1" applyBorder="1" applyAlignment="1">
      <alignment horizontal="center" vertical="center" wrapText="1"/>
    </xf>
    <xf numFmtId="0" fontId="4" fillId="4" borderId="9" xfId="5" applyFont="1" applyFill="1" applyBorder="1" applyAlignment="1">
      <alignment vertical="center" wrapText="1"/>
    </xf>
    <xf numFmtId="0" fontId="3" fillId="4" borderId="0" xfId="0" applyFont="1" applyFill="1" applyAlignment="1">
      <alignment horizontal="center" vertical="center" wrapText="1"/>
    </xf>
    <xf numFmtId="0" fontId="24" fillId="0" borderId="0" xfId="0" applyFont="1" applyAlignment="1">
      <alignment horizontal="justify" wrapText="1"/>
    </xf>
    <xf numFmtId="0" fontId="0" fillId="0" borderId="0" xfId="0" applyAlignment="1">
      <alignment wrapText="1"/>
    </xf>
    <xf numFmtId="0" fontId="25" fillId="0" borderId="0" xfId="0" applyFont="1" applyAlignment="1">
      <alignment horizontal="center" wrapText="1"/>
    </xf>
    <xf numFmtId="0" fontId="11"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horizontal="left"/>
    </xf>
    <xf numFmtId="0" fontId="8" fillId="0" borderId="0" xfId="0" applyFont="1" applyAlignment="1">
      <alignment horizontal="justify" wrapText="1"/>
    </xf>
    <xf numFmtId="0" fontId="22" fillId="0" borderId="0" xfId="0" applyFont="1" applyAlignment="1">
      <alignment wrapText="1"/>
    </xf>
    <xf numFmtId="0" fontId="8" fillId="0" borderId="1" xfId="0" applyFont="1" applyBorder="1" applyAlignment="1">
      <alignment horizontal="left" vertical="top" wrapText="1"/>
    </xf>
    <xf numFmtId="0" fontId="8" fillId="0" borderId="5" xfId="0" applyFont="1" applyBorder="1" applyAlignment="1">
      <alignment horizontal="left" vertical="top" wrapText="1"/>
    </xf>
    <xf numFmtId="0" fontId="8" fillId="0" borderId="10" xfId="0" applyFont="1" applyBorder="1" applyAlignment="1">
      <alignment horizontal="left" vertical="top" wrapText="1"/>
    </xf>
    <xf numFmtId="0" fontId="8" fillId="0" borderId="1" xfId="0" applyFont="1" applyBorder="1" applyAlignment="1">
      <alignment horizontal="center" vertical="top" wrapText="1"/>
    </xf>
    <xf numFmtId="0" fontId="8" fillId="0" borderId="10" xfId="0" applyFont="1" applyBorder="1" applyAlignment="1">
      <alignment horizontal="center" vertical="top" wrapText="1"/>
    </xf>
    <xf numFmtId="0" fontId="8" fillId="0" borderId="5" xfId="0" applyFont="1" applyBorder="1" applyAlignment="1">
      <alignment horizontal="center" vertical="top" wrapText="1"/>
    </xf>
    <xf numFmtId="0" fontId="7" fillId="0" borderId="1" xfId="0" applyFont="1" applyBorder="1" applyAlignment="1">
      <alignment horizontal="left" vertical="top" wrapText="1"/>
    </xf>
    <xf numFmtId="0" fontId="7" fillId="0" borderId="10" xfId="0" applyFont="1" applyBorder="1" applyAlignment="1">
      <alignment horizontal="left" vertical="top" wrapText="1"/>
    </xf>
    <xf numFmtId="0" fontId="7" fillId="0" borderId="5" xfId="0" applyFont="1" applyBorder="1" applyAlignment="1">
      <alignment horizontal="left" vertical="top" wrapText="1"/>
    </xf>
    <xf numFmtId="4" fontId="7" fillId="0" borderId="1" xfId="0" applyNumberFormat="1" applyFont="1" applyBorder="1" applyAlignment="1">
      <alignment horizontal="center" vertical="top" wrapText="1"/>
    </xf>
    <xf numFmtId="4" fontId="7" fillId="0" borderId="5" xfId="0" applyNumberFormat="1" applyFont="1" applyBorder="1" applyAlignment="1">
      <alignment horizontal="center" vertical="top" wrapText="1"/>
    </xf>
    <xf numFmtId="164" fontId="11" fillId="0" borderId="1" xfId="0" applyNumberFormat="1" applyFont="1" applyBorder="1" applyAlignment="1">
      <alignment horizontal="center" vertical="top" wrapText="1"/>
    </xf>
    <xf numFmtId="164" fontId="11" fillId="0" borderId="5" xfId="0" applyNumberFormat="1" applyFont="1" applyBorder="1" applyAlignment="1">
      <alignment horizontal="center" vertical="top" wrapText="1"/>
    </xf>
    <xf numFmtId="4" fontId="7" fillId="0" borderId="2" xfId="0" applyNumberFormat="1" applyFont="1" applyBorder="1" applyAlignment="1">
      <alignment horizontal="center" vertical="top" wrapText="1"/>
    </xf>
    <xf numFmtId="4" fontId="7" fillId="0" borderId="20" xfId="0" applyNumberFormat="1" applyFont="1" applyBorder="1" applyAlignment="1">
      <alignment horizontal="center" vertical="top" wrapText="1"/>
    </xf>
    <xf numFmtId="4" fontId="7" fillId="0" borderId="15" xfId="0" applyNumberFormat="1" applyFont="1" applyBorder="1" applyAlignment="1">
      <alignment horizontal="center" vertical="top" wrapText="1"/>
    </xf>
    <xf numFmtId="4" fontId="7" fillId="0" borderId="3" xfId="0" applyNumberFormat="1" applyFont="1" applyBorder="1" applyAlignment="1">
      <alignment horizontal="center" vertical="top" wrapText="1"/>
    </xf>
    <xf numFmtId="4" fontId="7" fillId="0" borderId="0" xfId="0" applyNumberFormat="1" applyFont="1" applyBorder="1" applyAlignment="1">
      <alignment horizontal="center" vertical="top" wrapText="1"/>
    </xf>
    <xf numFmtId="4" fontId="7" fillId="0" borderId="14" xfId="0" applyNumberFormat="1" applyFont="1" applyBorder="1" applyAlignment="1">
      <alignment horizontal="center" vertical="top" wrapText="1"/>
    </xf>
    <xf numFmtId="164" fontId="11" fillId="0" borderId="4" xfId="0" applyNumberFormat="1" applyFont="1" applyBorder="1" applyAlignment="1">
      <alignment horizontal="center" vertical="top" wrapText="1"/>
    </xf>
    <xf numFmtId="164" fontId="11" fillId="0" borderId="18" xfId="0" applyNumberFormat="1" applyFont="1" applyBorder="1" applyAlignment="1">
      <alignment horizontal="center" vertical="top" wrapText="1"/>
    </xf>
    <xf numFmtId="164" fontId="11" fillId="0" borderId="11" xfId="0" applyNumberFormat="1" applyFont="1" applyBorder="1" applyAlignment="1">
      <alignment horizontal="center" vertical="top" wrapText="1"/>
    </xf>
    <xf numFmtId="0" fontId="8" fillId="0" borderId="1" xfId="0" applyFont="1" applyBorder="1" applyAlignment="1">
      <alignment horizontal="center"/>
    </xf>
    <xf numFmtId="0" fontId="8" fillId="0" borderId="10" xfId="0" applyFont="1" applyBorder="1" applyAlignment="1">
      <alignment horizontal="center"/>
    </xf>
    <xf numFmtId="0" fontId="8" fillId="0" borderId="5" xfId="0" applyFont="1" applyBorder="1" applyAlignment="1">
      <alignment horizontal="center"/>
    </xf>
    <xf numFmtId="3" fontId="8" fillId="0" borderId="1" xfId="0" applyNumberFormat="1" applyFont="1" applyBorder="1" applyAlignment="1">
      <alignment horizontal="center" vertical="top" wrapText="1"/>
    </xf>
    <xf numFmtId="3" fontId="8" fillId="0" borderId="10" xfId="0" applyNumberFormat="1" applyFont="1" applyBorder="1" applyAlignment="1">
      <alignment horizontal="center" vertical="top" wrapText="1"/>
    </xf>
    <xf numFmtId="3" fontId="8" fillId="0" borderId="5" xfId="0" applyNumberFormat="1" applyFont="1" applyBorder="1" applyAlignment="1">
      <alignment horizontal="center" vertical="top" wrapText="1"/>
    </xf>
    <xf numFmtId="0" fontId="8" fillId="0" borderId="1" xfId="0" applyFont="1" applyBorder="1" applyAlignment="1">
      <alignment horizontal="center" vertical="top"/>
    </xf>
    <xf numFmtId="0" fontId="8" fillId="0" borderId="10" xfId="0" applyFont="1" applyBorder="1" applyAlignment="1">
      <alignment horizontal="center" vertical="top"/>
    </xf>
    <xf numFmtId="0" fontId="8" fillId="0" borderId="5" xfId="0" applyFont="1" applyBorder="1" applyAlignment="1">
      <alignment horizontal="center" vertical="top"/>
    </xf>
    <xf numFmtId="0" fontId="8" fillId="0" borderId="1" xfId="0" applyFont="1" applyBorder="1" applyAlignment="1">
      <alignment horizontal="left" vertical="top"/>
    </xf>
    <xf numFmtId="0" fontId="8" fillId="0" borderId="10" xfId="0" applyFont="1" applyBorder="1" applyAlignment="1">
      <alignment horizontal="left" vertical="top"/>
    </xf>
    <xf numFmtId="0" fontId="8" fillId="0" borderId="5" xfId="0" applyFont="1" applyBorder="1" applyAlignment="1">
      <alignment horizontal="left" vertical="top"/>
    </xf>
    <xf numFmtId="0" fontId="25"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top" wrapText="1"/>
    </xf>
    <xf numFmtId="0" fontId="4" fillId="0" borderId="6" xfId="5" applyFont="1" applyFill="1" applyBorder="1" applyAlignment="1">
      <alignment horizontal="left" vertical="top" wrapText="1"/>
    </xf>
    <xf numFmtId="0" fontId="8" fillId="0" borderId="0" xfId="0" applyFont="1" applyAlignment="1">
      <alignment vertical="top"/>
    </xf>
    <xf numFmtId="0" fontId="26" fillId="0" borderId="0" xfId="0" applyFont="1" applyAlignment="1">
      <alignment wrapText="1"/>
    </xf>
    <xf numFmtId="0" fontId="6" fillId="0" borderId="6" xfId="2" applyFont="1" applyFill="1" applyBorder="1" applyAlignment="1">
      <alignment horizontal="left" vertical="top" wrapText="1"/>
    </xf>
    <xf numFmtId="0" fontId="26" fillId="0" borderId="6" xfId="0" applyFont="1" applyBorder="1" applyAlignment="1">
      <alignment horizontal="justify" vertical="top"/>
    </xf>
    <xf numFmtId="3" fontId="7" fillId="0" borderId="6" xfId="0" applyNumberFormat="1" applyFont="1" applyBorder="1" applyAlignment="1">
      <alignment horizontal="center" vertical="top" wrapText="1"/>
    </xf>
    <xf numFmtId="2" fontId="4" fillId="4" borderId="6" xfId="5" applyNumberFormat="1" applyFont="1" applyFill="1" applyBorder="1" applyAlignment="1">
      <alignment horizontal="center" vertical="top"/>
    </xf>
    <xf numFmtId="0" fontId="8" fillId="0" borderId="6" xfId="0" applyFont="1" applyFill="1" applyBorder="1" applyAlignment="1">
      <alignment horizontal="center" vertical="top"/>
    </xf>
    <xf numFmtId="0" fontId="10" fillId="2" borderId="6" xfId="5" applyFont="1" applyFill="1" applyBorder="1" applyAlignment="1">
      <alignment horizontal="center" vertical="top" wrapText="1"/>
    </xf>
    <xf numFmtId="0" fontId="4" fillId="2" borderId="6" xfId="5" applyFont="1" applyFill="1" applyBorder="1" applyAlignment="1">
      <alignment vertical="top" wrapText="1"/>
    </xf>
    <xf numFmtId="0" fontId="4" fillId="4" borderId="6" xfId="5" applyFont="1" applyFill="1" applyBorder="1" applyAlignment="1">
      <alignment horizontal="left" vertical="top" wrapText="1"/>
    </xf>
    <xf numFmtId="0" fontId="4" fillId="4" borderId="6"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0" xfId="0" applyFont="1" applyBorder="1" applyAlignment="1">
      <alignment horizontal="left" vertical="top" wrapText="1"/>
    </xf>
    <xf numFmtId="0" fontId="4" fillId="0" borderId="5" xfId="0" applyFont="1" applyBorder="1" applyAlignment="1">
      <alignment horizontal="left" vertical="top" wrapText="1"/>
    </xf>
  </cellXfs>
  <cellStyles count="19">
    <cellStyle name="Обычный" xfId="0" builtinId="0"/>
    <cellStyle name="Обычный 10" xfId="15"/>
    <cellStyle name="Обычный 11" xfId="16"/>
    <cellStyle name="Обычный 12" xfId="3"/>
    <cellStyle name="Обычный 13" xfId="17"/>
    <cellStyle name="Обычный 14" xfId="14"/>
    <cellStyle name="Обычный 15" xfId="7"/>
    <cellStyle name="Обычный 16" xfId="8"/>
    <cellStyle name="Обычный 2" xfId="2"/>
    <cellStyle name="Обычный 2 2" xfId="5"/>
    <cellStyle name="Обычный 3" xfId="18"/>
    <cellStyle name="Обычный 4" xfId="6"/>
    <cellStyle name="Обычный 5" xfId="4"/>
    <cellStyle name="Обычный 6" xfId="10"/>
    <cellStyle name="Обычный 7" xfId="12"/>
    <cellStyle name="Обычный 8" xfId="11"/>
    <cellStyle name="Обычный 9" xfId="13"/>
    <cellStyle name="Процентный 3" xfId="9"/>
    <cellStyle name="Финансовый" xfId="1" builtinId="3"/>
  </cellStyles>
  <dxfs count="2">
    <dxf>
      <font>
        <color theme="0"/>
      </font>
    </dxf>
    <dxf>
      <font>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W490"/>
  <sheetViews>
    <sheetView topLeftCell="A335" workbookViewId="0">
      <selection activeCell="B488" sqref="B488"/>
    </sheetView>
  </sheetViews>
  <sheetFormatPr defaultRowHeight="12.75"/>
  <cols>
    <col min="1" max="1" width="4.85546875" style="1" customWidth="1"/>
    <col min="2" max="2" width="58.85546875" style="3" customWidth="1"/>
    <col min="3" max="3" width="14.5703125" style="3" hidden="1" customWidth="1"/>
    <col min="4" max="4" width="14.85546875" style="2" hidden="1" customWidth="1"/>
    <col min="5" max="5" width="12.140625" style="2" hidden="1" customWidth="1"/>
    <col min="6" max="6" width="12" style="2" hidden="1" customWidth="1"/>
    <col min="7" max="7" width="11.28515625" style="2" hidden="1" customWidth="1"/>
    <col min="8" max="8" width="12.85546875" style="2" hidden="1" customWidth="1"/>
    <col min="9" max="9" width="14.7109375" style="4" hidden="1" customWidth="1"/>
    <col min="10" max="10" width="12.28515625" style="2" hidden="1" customWidth="1"/>
    <col min="11" max="11" width="12.85546875" style="2" hidden="1" customWidth="1"/>
    <col min="12" max="12" width="12.5703125" style="2" hidden="1" customWidth="1"/>
    <col min="13" max="13" width="10.85546875" style="2" hidden="1" customWidth="1"/>
    <col min="14" max="14" width="11.85546875" style="2" hidden="1" customWidth="1"/>
    <col min="15" max="15" width="13.140625" style="2" hidden="1" customWidth="1"/>
    <col min="16" max="16" width="13.7109375" style="4" customWidth="1"/>
    <col min="17" max="17" width="11.85546875" style="2" customWidth="1"/>
    <col min="18" max="18" width="12.85546875" style="2" customWidth="1"/>
    <col min="19" max="19" width="10.85546875" style="2" customWidth="1"/>
    <col min="20" max="20" width="7.7109375" style="2" customWidth="1"/>
    <col min="21" max="21" width="13" style="2" customWidth="1"/>
    <col min="22" max="23" width="9.140625" style="2" customWidth="1"/>
    <col min="24" max="237" width="9.140625" style="2"/>
    <col min="238" max="238" width="6.140625" style="2" customWidth="1"/>
    <col min="239" max="239" width="60.7109375" style="2" customWidth="1"/>
    <col min="240" max="240" width="12.7109375" style="2" customWidth="1"/>
    <col min="241" max="242" width="11.7109375" style="2" customWidth="1"/>
    <col min="243" max="243" width="13.7109375" style="2" customWidth="1"/>
    <col min="244" max="244" width="12.28515625" style="2" customWidth="1"/>
    <col min="245" max="246" width="10.7109375" style="2" customWidth="1"/>
    <col min="247" max="252" width="10" style="2" customWidth="1"/>
    <col min="253" max="267" width="9.140625" style="2"/>
    <col min="268" max="268" width="15.28515625" style="2" customWidth="1"/>
    <col min="269" max="493" width="9.140625" style="2"/>
    <col min="494" max="494" width="6.140625" style="2" customWidth="1"/>
    <col min="495" max="495" width="60.7109375" style="2" customWidth="1"/>
    <col min="496" max="496" width="12.7109375" style="2" customWidth="1"/>
    <col min="497" max="498" width="11.7109375" style="2" customWidth="1"/>
    <col min="499" max="499" width="13.7109375" style="2" customWidth="1"/>
    <col min="500" max="500" width="12.28515625" style="2" customWidth="1"/>
    <col min="501" max="502" width="10.7109375" style="2" customWidth="1"/>
    <col min="503" max="508" width="10" style="2" customWidth="1"/>
    <col min="509" max="523" width="9.140625" style="2"/>
    <col min="524" max="524" width="15.28515625" style="2" customWidth="1"/>
    <col min="525" max="749" width="9.140625" style="2"/>
    <col min="750" max="750" width="6.140625" style="2" customWidth="1"/>
    <col min="751" max="751" width="60.7109375" style="2" customWidth="1"/>
    <col min="752" max="752" width="12.7109375" style="2" customWidth="1"/>
    <col min="753" max="754" width="11.7109375" style="2" customWidth="1"/>
    <col min="755" max="755" width="13.7109375" style="2" customWidth="1"/>
    <col min="756" max="756" width="12.28515625" style="2" customWidth="1"/>
    <col min="757" max="758" width="10.7109375" style="2" customWidth="1"/>
    <col min="759" max="764" width="10" style="2" customWidth="1"/>
    <col min="765" max="779" width="9.140625" style="2"/>
    <col min="780" max="780" width="15.28515625" style="2" customWidth="1"/>
    <col min="781" max="1005" width="9.140625" style="2"/>
    <col min="1006" max="1006" width="6.140625" style="2" customWidth="1"/>
    <col min="1007" max="1007" width="60.7109375" style="2" customWidth="1"/>
    <col min="1008" max="1008" width="12.7109375" style="2" customWidth="1"/>
    <col min="1009" max="1010" width="11.7109375" style="2" customWidth="1"/>
    <col min="1011" max="1011" width="13.7109375" style="2" customWidth="1"/>
    <col min="1012" max="1012" width="12.28515625" style="2" customWidth="1"/>
    <col min="1013" max="1014" width="10.7109375" style="2" customWidth="1"/>
    <col min="1015" max="1020" width="10" style="2" customWidth="1"/>
    <col min="1021" max="1035" width="9.140625" style="2"/>
    <col min="1036" max="1036" width="15.28515625" style="2" customWidth="1"/>
    <col min="1037" max="1261" width="9.140625" style="2"/>
    <col min="1262" max="1262" width="6.140625" style="2" customWidth="1"/>
    <col min="1263" max="1263" width="60.7109375" style="2" customWidth="1"/>
    <col min="1264" max="1264" width="12.7109375" style="2" customWidth="1"/>
    <col min="1265" max="1266" width="11.7109375" style="2" customWidth="1"/>
    <col min="1267" max="1267" width="13.7109375" style="2" customWidth="1"/>
    <col min="1268" max="1268" width="12.28515625" style="2" customWidth="1"/>
    <col min="1269" max="1270" width="10.7109375" style="2" customWidth="1"/>
    <col min="1271" max="1276" width="10" style="2" customWidth="1"/>
    <col min="1277" max="1291" width="9.140625" style="2"/>
    <col min="1292" max="1292" width="15.28515625" style="2" customWidth="1"/>
    <col min="1293" max="1517" width="9.140625" style="2"/>
    <col min="1518" max="1518" width="6.140625" style="2" customWidth="1"/>
    <col min="1519" max="1519" width="60.7109375" style="2" customWidth="1"/>
    <col min="1520" max="1520" width="12.7109375" style="2" customWidth="1"/>
    <col min="1521" max="1522" width="11.7109375" style="2" customWidth="1"/>
    <col min="1523" max="1523" width="13.7109375" style="2" customWidth="1"/>
    <col min="1524" max="1524" width="12.28515625" style="2" customWidth="1"/>
    <col min="1525" max="1526" width="10.7109375" style="2" customWidth="1"/>
    <col min="1527" max="1532" width="10" style="2" customWidth="1"/>
    <col min="1533" max="1547" width="9.140625" style="2"/>
    <col min="1548" max="1548" width="15.28515625" style="2" customWidth="1"/>
    <col min="1549" max="1773" width="9.140625" style="2"/>
    <col min="1774" max="1774" width="6.140625" style="2" customWidth="1"/>
    <col min="1775" max="1775" width="60.7109375" style="2" customWidth="1"/>
    <col min="1776" max="1776" width="12.7109375" style="2" customWidth="1"/>
    <col min="1777" max="1778" width="11.7109375" style="2" customWidth="1"/>
    <col min="1779" max="1779" width="13.7109375" style="2" customWidth="1"/>
    <col min="1780" max="1780" width="12.28515625" style="2" customWidth="1"/>
    <col min="1781" max="1782" width="10.7109375" style="2" customWidth="1"/>
    <col min="1783" max="1788" width="10" style="2" customWidth="1"/>
    <col min="1789" max="1803" width="9.140625" style="2"/>
    <col min="1804" max="1804" width="15.28515625" style="2" customWidth="1"/>
    <col min="1805" max="2029" width="9.140625" style="2"/>
    <col min="2030" max="2030" width="6.140625" style="2" customWidth="1"/>
    <col min="2031" max="2031" width="60.7109375" style="2" customWidth="1"/>
    <col min="2032" max="2032" width="12.7109375" style="2" customWidth="1"/>
    <col min="2033" max="2034" width="11.7109375" style="2" customWidth="1"/>
    <col min="2035" max="2035" width="13.7109375" style="2" customWidth="1"/>
    <col min="2036" max="2036" width="12.28515625" style="2" customWidth="1"/>
    <col min="2037" max="2038" width="10.7109375" style="2" customWidth="1"/>
    <col min="2039" max="2044" width="10" style="2" customWidth="1"/>
    <col min="2045" max="2059" width="9.140625" style="2"/>
    <col min="2060" max="2060" width="15.28515625" style="2" customWidth="1"/>
    <col min="2061" max="2285" width="9.140625" style="2"/>
    <col min="2286" max="2286" width="6.140625" style="2" customWidth="1"/>
    <col min="2287" max="2287" width="60.7109375" style="2" customWidth="1"/>
    <col min="2288" max="2288" width="12.7109375" style="2" customWidth="1"/>
    <col min="2289" max="2290" width="11.7109375" style="2" customWidth="1"/>
    <col min="2291" max="2291" width="13.7109375" style="2" customWidth="1"/>
    <col min="2292" max="2292" width="12.28515625" style="2" customWidth="1"/>
    <col min="2293" max="2294" width="10.7109375" style="2" customWidth="1"/>
    <col min="2295" max="2300" width="10" style="2" customWidth="1"/>
    <col min="2301" max="2315" width="9.140625" style="2"/>
    <col min="2316" max="2316" width="15.28515625" style="2" customWidth="1"/>
    <col min="2317" max="2541" width="9.140625" style="2"/>
    <col min="2542" max="2542" width="6.140625" style="2" customWidth="1"/>
    <col min="2543" max="2543" width="60.7109375" style="2" customWidth="1"/>
    <col min="2544" max="2544" width="12.7109375" style="2" customWidth="1"/>
    <col min="2545" max="2546" width="11.7109375" style="2" customWidth="1"/>
    <col min="2547" max="2547" width="13.7109375" style="2" customWidth="1"/>
    <col min="2548" max="2548" width="12.28515625" style="2" customWidth="1"/>
    <col min="2549" max="2550" width="10.7109375" style="2" customWidth="1"/>
    <col min="2551" max="2556" width="10" style="2" customWidth="1"/>
    <col min="2557" max="2571" width="9.140625" style="2"/>
    <col min="2572" max="2572" width="15.28515625" style="2" customWidth="1"/>
    <col min="2573" max="2797" width="9.140625" style="2"/>
    <col min="2798" max="2798" width="6.140625" style="2" customWidth="1"/>
    <col min="2799" max="2799" width="60.7109375" style="2" customWidth="1"/>
    <col min="2800" max="2800" width="12.7109375" style="2" customWidth="1"/>
    <col min="2801" max="2802" width="11.7109375" style="2" customWidth="1"/>
    <col min="2803" max="2803" width="13.7109375" style="2" customWidth="1"/>
    <col min="2804" max="2804" width="12.28515625" style="2" customWidth="1"/>
    <col min="2805" max="2806" width="10.7109375" style="2" customWidth="1"/>
    <col min="2807" max="2812" width="10" style="2" customWidth="1"/>
    <col min="2813" max="2827" width="9.140625" style="2"/>
    <col min="2828" max="2828" width="15.28515625" style="2" customWidth="1"/>
    <col min="2829" max="3053" width="9.140625" style="2"/>
    <col min="3054" max="3054" width="6.140625" style="2" customWidth="1"/>
    <col min="3055" max="3055" width="60.7109375" style="2" customWidth="1"/>
    <col min="3056" max="3056" width="12.7109375" style="2" customWidth="1"/>
    <col min="3057" max="3058" width="11.7109375" style="2" customWidth="1"/>
    <col min="3059" max="3059" width="13.7109375" style="2" customWidth="1"/>
    <col min="3060" max="3060" width="12.28515625" style="2" customWidth="1"/>
    <col min="3061" max="3062" width="10.7109375" style="2" customWidth="1"/>
    <col min="3063" max="3068" width="10" style="2" customWidth="1"/>
    <col min="3069" max="3083" width="9.140625" style="2"/>
    <col min="3084" max="3084" width="15.28515625" style="2" customWidth="1"/>
    <col min="3085" max="3309" width="9.140625" style="2"/>
    <col min="3310" max="3310" width="6.140625" style="2" customWidth="1"/>
    <col min="3311" max="3311" width="60.7109375" style="2" customWidth="1"/>
    <col min="3312" max="3312" width="12.7109375" style="2" customWidth="1"/>
    <col min="3313" max="3314" width="11.7109375" style="2" customWidth="1"/>
    <col min="3315" max="3315" width="13.7109375" style="2" customWidth="1"/>
    <col min="3316" max="3316" width="12.28515625" style="2" customWidth="1"/>
    <col min="3317" max="3318" width="10.7109375" style="2" customWidth="1"/>
    <col min="3319" max="3324" width="10" style="2" customWidth="1"/>
    <col min="3325" max="3339" width="9.140625" style="2"/>
    <col min="3340" max="3340" width="15.28515625" style="2" customWidth="1"/>
    <col min="3341" max="3565" width="9.140625" style="2"/>
    <col min="3566" max="3566" width="6.140625" style="2" customWidth="1"/>
    <col min="3567" max="3567" width="60.7109375" style="2" customWidth="1"/>
    <col min="3568" max="3568" width="12.7109375" style="2" customWidth="1"/>
    <col min="3569" max="3570" width="11.7109375" style="2" customWidth="1"/>
    <col min="3571" max="3571" width="13.7109375" style="2" customWidth="1"/>
    <col min="3572" max="3572" width="12.28515625" style="2" customWidth="1"/>
    <col min="3573" max="3574" width="10.7109375" style="2" customWidth="1"/>
    <col min="3575" max="3580" width="10" style="2" customWidth="1"/>
    <col min="3581" max="3595" width="9.140625" style="2"/>
    <col min="3596" max="3596" width="15.28515625" style="2" customWidth="1"/>
    <col min="3597" max="3821" width="9.140625" style="2"/>
    <col min="3822" max="3822" width="6.140625" style="2" customWidth="1"/>
    <col min="3823" max="3823" width="60.7109375" style="2" customWidth="1"/>
    <col min="3824" max="3824" width="12.7109375" style="2" customWidth="1"/>
    <col min="3825" max="3826" width="11.7109375" style="2" customWidth="1"/>
    <col min="3827" max="3827" width="13.7109375" style="2" customWidth="1"/>
    <col min="3828" max="3828" width="12.28515625" style="2" customWidth="1"/>
    <col min="3829" max="3830" width="10.7109375" style="2" customWidth="1"/>
    <col min="3831" max="3836" width="10" style="2" customWidth="1"/>
    <col min="3837" max="3851" width="9.140625" style="2"/>
    <col min="3852" max="3852" width="15.28515625" style="2" customWidth="1"/>
    <col min="3853" max="4077" width="9.140625" style="2"/>
    <col min="4078" max="4078" width="6.140625" style="2" customWidth="1"/>
    <col min="4079" max="4079" width="60.7109375" style="2" customWidth="1"/>
    <col min="4080" max="4080" width="12.7109375" style="2" customWidth="1"/>
    <col min="4081" max="4082" width="11.7109375" style="2" customWidth="1"/>
    <col min="4083" max="4083" width="13.7109375" style="2" customWidth="1"/>
    <col min="4084" max="4084" width="12.28515625" style="2" customWidth="1"/>
    <col min="4085" max="4086" width="10.7109375" style="2" customWidth="1"/>
    <col min="4087" max="4092" width="10" style="2" customWidth="1"/>
    <col min="4093" max="4107" width="9.140625" style="2"/>
    <col min="4108" max="4108" width="15.28515625" style="2" customWidth="1"/>
    <col min="4109" max="4333" width="9.140625" style="2"/>
    <col min="4334" max="4334" width="6.140625" style="2" customWidth="1"/>
    <col min="4335" max="4335" width="60.7109375" style="2" customWidth="1"/>
    <col min="4336" max="4336" width="12.7109375" style="2" customWidth="1"/>
    <col min="4337" max="4338" width="11.7109375" style="2" customWidth="1"/>
    <col min="4339" max="4339" width="13.7109375" style="2" customWidth="1"/>
    <col min="4340" max="4340" width="12.28515625" style="2" customWidth="1"/>
    <col min="4341" max="4342" width="10.7109375" style="2" customWidth="1"/>
    <col min="4343" max="4348" width="10" style="2" customWidth="1"/>
    <col min="4349" max="4363" width="9.140625" style="2"/>
    <col min="4364" max="4364" width="15.28515625" style="2" customWidth="1"/>
    <col min="4365" max="4589" width="9.140625" style="2"/>
    <col min="4590" max="4590" width="6.140625" style="2" customWidth="1"/>
    <col min="4591" max="4591" width="60.7109375" style="2" customWidth="1"/>
    <col min="4592" max="4592" width="12.7109375" style="2" customWidth="1"/>
    <col min="4593" max="4594" width="11.7109375" style="2" customWidth="1"/>
    <col min="4595" max="4595" width="13.7109375" style="2" customWidth="1"/>
    <col min="4596" max="4596" width="12.28515625" style="2" customWidth="1"/>
    <col min="4597" max="4598" width="10.7109375" style="2" customWidth="1"/>
    <col min="4599" max="4604" width="10" style="2" customWidth="1"/>
    <col min="4605" max="4619" width="9.140625" style="2"/>
    <col min="4620" max="4620" width="15.28515625" style="2" customWidth="1"/>
    <col min="4621" max="4845" width="9.140625" style="2"/>
    <col min="4846" max="4846" width="6.140625" style="2" customWidth="1"/>
    <col min="4847" max="4847" width="60.7109375" style="2" customWidth="1"/>
    <col min="4848" max="4848" width="12.7109375" style="2" customWidth="1"/>
    <col min="4849" max="4850" width="11.7109375" style="2" customWidth="1"/>
    <col min="4851" max="4851" width="13.7109375" style="2" customWidth="1"/>
    <col min="4852" max="4852" width="12.28515625" style="2" customWidth="1"/>
    <col min="4853" max="4854" width="10.7109375" style="2" customWidth="1"/>
    <col min="4855" max="4860" width="10" style="2" customWidth="1"/>
    <col min="4861" max="4875" width="9.140625" style="2"/>
    <col min="4876" max="4876" width="15.28515625" style="2" customWidth="1"/>
    <col min="4877" max="5101" width="9.140625" style="2"/>
    <col min="5102" max="5102" width="6.140625" style="2" customWidth="1"/>
    <col min="5103" max="5103" width="60.7109375" style="2" customWidth="1"/>
    <col min="5104" max="5104" width="12.7109375" style="2" customWidth="1"/>
    <col min="5105" max="5106" width="11.7109375" style="2" customWidth="1"/>
    <col min="5107" max="5107" width="13.7109375" style="2" customWidth="1"/>
    <col min="5108" max="5108" width="12.28515625" style="2" customWidth="1"/>
    <col min="5109" max="5110" width="10.7109375" style="2" customWidth="1"/>
    <col min="5111" max="5116" width="10" style="2" customWidth="1"/>
    <col min="5117" max="5131" width="9.140625" style="2"/>
    <col min="5132" max="5132" width="15.28515625" style="2" customWidth="1"/>
    <col min="5133" max="5357" width="9.140625" style="2"/>
    <col min="5358" max="5358" width="6.140625" style="2" customWidth="1"/>
    <col min="5359" max="5359" width="60.7109375" style="2" customWidth="1"/>
    <col min="5360" max="5360" width="12.7109375" style="2" customWidth="1"/>
    <col min="5361" max="5362" width="11.7109375" style="2" customWidth="1"/>
    <col min="5363" max="5363" width="13.7109375" style="2" customWidth="1"/>
    <col min="5364" max="5364" width="12.28515625" style="2" customWidth="1"/>
    <col min="5365" max="5366" width="10.7109375" style="2" customWidth="1"/>
    <col min="5367" max="5372" width="10" style="2" customWidth="1"/>
    <col min="5373" max="5387" width="9.140625" style="2"/>
    <col min="5388" max="5388" width="15.28515625" style="2" customWidth="1"/>
    <col min="5389" max="5613" width="9.140625" style="2"/>
    <col min="5614" max="5614" width="6.140625" style="2" customWidth="1"/>
    <col min="5615" max="5615" width="60.7109375" style="2" customWidth="1"/>
    <col min="5616" max="5616" width="12.7109375" style="2" customWidth="1"/>
    <col min="5617" max="5618" width="11.7109375" style="2" customWidth="1"/>
    <col min="5619" max="5619" width="13.7109375" style="2" customWidth="1"/>
    <col min="5620" max="5620" width="12.28515625" style="2" customWidth="1"/>
    <col min="5621" max="5622" width="10.7109375" style="2" customWidth="1"/>
    <col min="5623" max="5628" width="10" style="2" customWidth="1"/>
    <col min="5629" max="5643" width="9.140625" style="2"/>
    <col min="5644" max="5644" width="15.28515625" style="2" customWidth="1"/>
    <col min="5645" max="5869" width="9.140625" style="2"/>
    <col min="5870" max="5870" width="6.140625" style="2" customWidth="1"/>
    <col min="5871" max="5871" width="60.7109375" style="2" customWidth="1"/>
    <col min="5872" max="5872" width="12.7109375" style="2" customWidth="1"/>
    <col min="5873" max="5874" width="11.7109375" style="2" customWidth="1"/>
    <col min="5875" max="5875" width="13.7109375" style="2" customWidth="1"/>
    <col min="5876" max="5876" width="12.28515625" style="2" customWidth="1"/>
    <col min="5877" max="5878" width="10.7109375" style="2" customWidth="1"/>
    <col min="5879" max="5884" width="10" style="2" customWidth="1"/>
    <col min="5885" max="5899" width="9.140625" style="2"/>
    <col min="5900" max="5900" width="15.28515625" style="2" customWidth="1"/>
    <col min="5901" max="6125" width="9.140625" style="2"/>
    <col min="6126" max="6126" width="6.140625" style="2" customWidth="1"/>
    <col min="6127" max="6127" width="60.7109375" style="2" customWidth="1"/>
    <col min="6128" max="6128" width="12.7109375" style="2" customWidth="1"/>
    <col min="6129" max="6130" width="11.7109375" style="2" customWidth="1"/>
    <col min="6131" max="6131" width="13.7109375" style="2" customWidth="1"/>
    <col min="6132" max="6132" width="12.28515625" style="2" customWidth="1"/>
    <col min="6133" max="6134" width="10.7109375" style="2" customWidth="1"/>
    <col min="6135" max="6140" width="10" style="2" customWidth="1"/>
    <col min="6141" max="6155" width="9.140625" style="2"/>
    <col min="6156" max="6156" width="15.28515625" style="2" customWidth="1"/>
    <col min="6157" max="6381" width="9.140625" style="2"/>
    <col min="6382" max="6382" width="6.140625" style="2" customWidth="1"/>
    <col min="6383" max="6383" width="60.7109375" style="2" customWidth="1"/>
    <col min="6384" max="6384" width="12.7109375" style="2" customWidth="1"/>
    <col min="6385" max="6386" width="11.7109375" style="2" customWidth="1"/>
    <col min="6387" max="6387" width="13.7109375" style="2" customWidth="1"/>
    <col min="6388" max="6388" width="12.28515625" style="2" customWidth="1"/>
    <col min="6389" max="6390" width="10.7109375" style="2" customWidth="1"/>
    <col min="6391" max="6396" width="10" style="2" customWidth="1"/>
    <col min="6397" max="6411" width="9.140625" style="2"/>
    <col min="6412" max="6412" width="15.28515625" style="2" customWidth="1"/>
    <col min="6413" max="6637" width="9.140625" style="2"/>
    <col min="6638" max="6638" width="6.140625" style="2" customWidth="1"/>
    <col min="6639" max="6639" width="60.7109375" style="2" customWidth="1"/>
    <col min="6640" max="6640" width="12.7109375" style="2" customWidth="1"/>
    <col min="6641" max="6642" width="11.7109375" style="2" customWidth="1"/>
    <col min="6643" max="6643" width="13.7109375" style="2" customWidth="1"/>
    <col min="6644" max="6644" width="12.28515625" style="2" customWidth="1"/>
    <col min="6645" max="6646" width="10.7109375" style="2" customWidth="1"/>
    <col min="6647" max="6652" width="10" style="2" customWidth="1"/>
    <col min="6653" max="6667" width="9.140625" style="2"/>
    <col min="6668" max="6668" width="15.28515625" style="2" customWidth="1"/>
    <col min="6669" max="6893" width="9.140625" style="2"/>
    <col min="6894" max="6894" width="6.140625" style="2" customWidth="1"/>
    <col min="6895" max="6895" width="60.7109375" style="2" customWidth="1"/>
    <col min="6896" max="6896" width="12.7109375" style="2" customWidth="1"/>
    <col min="6897" max="6898" width="11.7109375" style="2" customWidth="1"/>
    <col min="6899" max="6899" width="13.7109375" style="2" customWidth="1"/>
    <col min="6900" max="6900" width="12.28515625" style="2" customWidth="1"/>
    <col min="6901" max="6902" width="10.7109375" style="2" customWidth="1"/>
    <col min="6903" max="6908" width="10" style="2" customWidth="1"/>
    <col min="6909" max="6923" width="9.140625" style="2"/>
    <col min="6924" max="6924" width="15.28515625" style="2" customWidth="1"/>
    <col min="6925" max="7149" width="9.140625" style="2"/>
    <col min="7150" max="7150" width="6.140625" style="2" customWidth="1"/>
    <col min="7151" max="7151" width="60.7109375" style="2" customWidth="1"/>
    <col min="7152" max="7152" width="12.7109375" style="2" customWidth="1"/>
    <col min="7153" max="7154" width="11.7109375" style="2" customWidth="1"/>
    <col min="7155" max="7155" width="13.7109375" style="2" customWidth="1"/>
    <col min="7156" max="7156" width="12.28515625" style="2" customWidth="1"/>
    <col min="7157" max="7158" width="10.7109375" style="2" customWidth="1"/>
    <col min="7159" max="7164" width="10" style="2" customWidth="1"/>
    <col min="7165" max="7179" width="9.140625" style="2"/>
    <col min="7180" max="7180" width="15.28515625" style="2" customWidth="1"/>
    <col min="7181" max="7405" width="9.140625" style="2"/>
    <col min="7406" max="7406" width="6.140625" style="2" customWidth="1"/>
    <col min="7407" max="7407" width="60.7109375" style="2" customWidth="1"/>
    <col min="7408" max="7408" width="12.7109375" style="2" customWidth="1"/>
    <col min="7409" max="7410" width="11.7109375" style="2" customWidth="1"/>
    <col min="7411" max="7411" width="13.7109375" style="2" customWidth="1"/>
    <col min="7412" max="7412" width="12.28515625" style="2" customWidth="1"/>
    <col min="7413" max="7414" width="10.7109375" style="2" customWidth="1"/>
    <col min="7415" max="7420" width="10" style="2" customWidth="1"/>
    <col min="7421" max="7435" width="9.140625" style="2"/>
    <col min="7436" max="7436" width="15.28515625" style="2" customWidth="1"/>
    <col min="7437" max="7661" width="9.140625" style="2"/>
    <col min="7662" max="7662" width="6.140625" style="2" customWidth="1"/>
    <col min="7663" max="7663" width="60.7109375" style="2" customWidth="1"/>
    <col min="7664" max="7664" width="12.7109375" style="2" customWidth="1"/>
    <col min="7665" max="7666" width="11.7109375" style="2" customWidth="1"/>
    <col min="7667" max="7667" width="13.7109375" style="2" customWidth="1"/>
    <col min="7668" max="7668" width="12.28515625" style="2" customWidth="1"/>
    <col min="7669" max="7670" width="10.7109375" style="2" customWidth="1"/>
    <col min="7671" max="7676" width="10" style="2" customWidth="1"/>
    <col min="7677" max="7691" width="9.140625" style="2"/>
    <col min="7692" max="7692" width="15.28515625" style="2" customWidth="1"/>
    <col min="7693" max="7917" width="9.140625" style="2"/>
    <col min="7918" max="7918" width="6.140625" style="2" customWidth="1"/>
    <col min="7919" max="7919" width="60.7109375" style="2" customWidth="1"/>
    <col min="7920" max="7920" width="12.7109375" style="2" customWidth="1"/>
    <col min="7921" max="7922" width="11.7109375" style="2" customWidth="1"/>
    <col min="7923" max="7923" width="13.7109375" style="2" customWidth="1"/>
    <col min="7924" max="7924" width="12.28515625" style="2" customWidth="1"/>
    <col min="7925" max="7926" width="10.7109375" style="2" customWidth="1"/>
    <col min="7927" max="7932" width="10" style="2" customWidth="1"/>
    <col min="7933" max="7947" width="9.140625" style="2"/>
    <col min="7948" max="7948" width="15.28515625" style="2" customWidth="1"/>
    <col min="7949" max="8173" width="9.140625" style="2"/>
    <col min="8174" max="8174" width="6.140625" style="2" customWidth="1"/>
    <col min="8175" max="8175" width="60.7109375" style="2" customWidth="1"/>
    <col min="8176" max="8176" width="12.7109375" style="2" customWidth="1"/>
    <col min="8177" max="8178" width="11.7109375" style="2" customWidth="1"/>
    <col min="8179" max="8179" width="13.7109375" style="2" customWidth="1"/>
    <col min="8180" max="8180" width="12.28515625" style="2" customWidth="1"/>
    <col min="8181" max="8182" width="10.7109375" style="2" customWidth="1"/>
    <col min="8183" max="8188" width="10" style="2" customWidth="1"/>
    <col min="8189" max="8203" width="9.140625" style="2"/>
    <col min="8204" max="8204" width="15.28515625" style="2" customWidth="1"/>
    <col min="8205" max="8429" width="9.140625" style="2"/>
    <col min="8430" max="8430" width="6.140625" style="2" customWidth="1"/>
    <col min="8431" max="8431" width="60.7109375" style="2" customWidth="1"/>
    <col min="8432" max="8432" width="12.7109375" style="2" customWidth="1"/>
    <col min="8433" max="8434" width="11.7109375" style="2" customWidth="1"/>
    <col min="8435" max="8435" width="13.7109375" style="2" customWidth="1"/>
    <col min="8436" max="8436" width="12.28515625" style="2" customWidth="1"/>
    <col min="8437" max="8438" width="10.7109375" style="2" customWidth="1"/>
    <col min="8439" max="8444" width="10" style="2" customWidth="1"/>
    <col min="8445" max="8459" width="9.140625" style="2"/>
    <col min="8460" max="8460" width="15.28515625" style="2" customWidth="1"/>
    <col min="8461" max="8685" width="9.140625" style="2"/>
    <col min="8686" max="8686" width="6.140625" style="2" customWidth="1"/>
    <col min="8687" max="8687" width="60.7109375" style="2" customWidth="1"/>
    <col min="8688" max="8688" width="12.7109375" style="2" customWidth="1"/>
    <col min="8689" max="8690" width="11.7109375" style="2" customWidth="1"/>
    <col min="8691" max="8691" width="13.7109375" style="2" customWidth="1"/>
    <col min="8692" max="8692" width="12.28515625" style="2" customWidth="1"/>
    <col min="8693" max="8694" width="10.7109375" style="2" customWidth="1"/>
    <col min="8695" max="8700" width="10" style="2" customWidth="1"/>
    <col min="8701" max="8715" width="9.140625" style="2"/>
    <col min="8716" max="8716" width="15.28515625" style="2" customWidth="1"/>
    <col min="8717" max="8941" width="9.140625" style="2"/>
    <col min="8942" max="8942" width="6.140625" style="2" customWidth="1"/>
    <col min="8943" max="8943" width="60.7109375" style="2" customWidth="1"/>
    <col min="8944" max="8944" width="12.7109375" style="2" customWidth="1"/>
    <col min="8945" max="8946" width="11.7109375" style="2" customWidth="1"/>
    <col min="8947" max="8947" width="13.7109375" style="2" customWidth="1"/>
    <col min="8948" max="8948" width="12.28515625" style="2" customWidth="1"/>
    <col min="8949" max="8950" width="10.7109375" style="2" customWidth="1"/>
    <col min="8951" max="8956" width="10" style="2" customWidth="1"/>
    <col min="8957" max="8971" width="9.140625" style="2"/>
    <col min="8972" max="8972" width="15.28515625" style="2" customWidth="1"/>
    <col min="8973" max="9197" width="9.140625" style="2"/>
    <col min="9198" max="9198" width="6.140625" style="2" customWidth="1"/>
    <col min="9199" max="9199" width="60.7109375" style="2" customWidth="1"/>
    <col min="9200" max="9200" width="12.7109375" style="2" customWidth="1"/>
    <col min="9201" max="9202" width="11.7109375" style="2" customWidth="1"/>
    <col min="9203" max="9203" width="13.7109375" style="2" customWidth="1"/>
    <col min="9204" max="9204" width="12.28515625" style="2" customWidth="1"/>
    <col min="9205" max="9206" width="10.7109375" style="2" customWidth="1"/>
    <col min="9207" max="9212" width="10" style="2" customWidth="1"/>
    <col min="9213" max="9227" width="9.140625" style="2"/>
    <col min="9228" max="9228" width="15.28515625" style="2" customWidth="1"/>
    <col min="9229" max="9453" width="9.140625" style="2"/>
    <col min="9454" max="9454" width="6.140625" style="2" customWidth="1"/>
    <col min="9455" max="9455" width="60.7109375" style="2" customWidth="1"/>
    <col min="9456" max="9456" width="12.7109375" style="2" customWidth="1"/>
    <col min="9457" max="9458" width="11.7109375" style="2" customWidth="1"/>
    <col min="9459" max="9459" width="13.7109375" style="2" customWidth="1"/>
    <col min="9460" max="9460" width="12.28515625" style="2" customWidth="1"/>
    <col min="9461" max="9462" width="10.7109375" style="2" customWidth="1"/>
    <col min="9463" max="9468" width="10" style="2" customWidth="1"/>
    <col min="9469" max="9483" width="9.140625" style="2"/>
    <col min="9484" max="9484" width="15.28515625" style="2" customWidth="1"/>
    <col min="9485" max="9709" width="9.140625" style="2"/>
    <col min="9710" max="9710" width="6.140625" style="2" customWidth="1"/>
    <col min="9711" max="9711" width="60.7109375" style="2" customWidth="1"/>
    <col min="9712" max="9712" width="12.7109375" style="2" customWidth="1"/>
    <col min="9713" max="9714" width="11.7109375" style="2" customWidth="1"/>
    <col min="9715" max="9715" width="13.7109375" style="2" customWidth="1"/>
    <col min="9716" max="9716" width="12.28515625" style="2" customWidth="1"/>
    <col min="9717" max="9718" width="10.7109375" style="2" customWidth="1"/>
    <col min="9719" max="9724" width="10" style="2" customWidth="1"/>
    <col min="9725" max="9739" width="9.140625" style="2"/>
    <col min="9740" max="9740" width="15.28515625" style="2" customWidth="1"/>
    <col min="9741" max="9965" width="9.140625" style="2"/>
    <col min="9966" max="9966" width="6.140625" style="2" customWidth="1"/>
    <col min="9967" max="9967" width="60.7109375" style="2" customWidth="1"/>
    <col min="9968" max="9968" width="12.7109375" style="2" customWidth="1"/>
    <col min="9969" max="9970" width="11.7109375" style="2" customWidth="1"/>
    <col min="9971" max="9971" width="13.7109375" style="2" customWidth="1"/>
    <col min="9972" max="9972" width="12.28515625" style="2" customWidth="1"/>
    <col min="9973" max="9974" width="10.7109375" style="2" customWidth="1"/>
    <col min="9975" max="9980" width="10" style="2" customWidth="1"/>
    <col min="9981" max="9995" width="9.140625" style="2"/>
    <col min="9996" max="9996" width="15.28515625" style="2" customWidth="1"/>
    <col min="9997" max="10221" width="9.140625" style="2"/>
    <col min="10222" max="10222" width="6.140625" style="2" customWidth="1"/>
    <col min="10223" max="10223" width="60.7109375" style="2" customWidth="1"/>
    <col min="10224" max="10224" width="12.7109375" style="2" customWidth="1"/>
    <col min="10225" max="10226" width="11.7109375" style="2" customWidth="1"/>
    <col min="10227" max="10227" width="13.7109375" style="2" customWidth="1"/>
    <col min="10228" max="10228" width="12.28515625" style="2" customWidth="1"/>
    <col min="10229" max="10230" width="10.7109375" style="2" customWidth="1"/>
    <col min="10231" max="10236" width="10" style="2" customWidth="1"/>
    <col min="10237" max="10251" width="9.140625" style="2"/>
    <col min="10252" max="10252" width="15.28515625" style="2" customWidth="1"/>
    <col min="10253" max="10477" width="9.140625" style="2"/>
    <col min="10478" max="10478" width="6.140625" style="2" customWidth="1"/>
    <col min="10479" max="10479" width="60.7109375" style="2" customWidth="1"/>
    <col min="10480" max="10480" width="12.7109375" style="2" customWidth="1"/>
    <col min="10481" max="10482" width="11.7109375" style="2" customWidth="1"/>
    <col min="10483" max="10483" width="13.7109375" style="2" customWidth="1"/>
    <col min="10484" max="10484" width="12.28515625" style="2" customWidth="1"/>
    <col min="10485" max="10486" width="10.7109375" style="2" customWidth="1"/>
    <col min="10487" max="10492" width="10" style="2" customWidth="1"/>
    <col min="10493" max="10507" width="9.140625" style="2"/>
    <col min="10508" max="10508" width="15.28515625" style="2" customWidth="1"/>
    <col min="10509" max="10733" width="9.140625" style="2"/>
    <col min="10734" max="10734" width="6.140625" style="2" customWidth="1"/>
    <col min="10735" max="10735" width="60.7109375" style="2" customWidth="1"/>
    <col min="10736" max="10736" width="12.7109375" style="2" customWidth="1"/>
    <col min="10737" max="10738" width="11.7109375" style="2" customWidth="1"/>
    <col min="10739" max="10739" width="13.7109375" style="2" customWidth="1"/>
    <col min="10740" max="10740" width="12.28515625" style="2" customWidth="1"/>
    <col min="10741" max="10742" width="10.7109375" style="2" customWidth="1"/>
    <col min="10743" max="10748" width="10" style="2" customWidth="1"/>
    <col min="10749" max="10763" width="9.140625" style="2"/>
    <col min="10764" max="10764" width="15.28515625" style="2" customWidth="1"/>
    <col min="10765" max="10989" width="9.140625" style="2"/>
    <col min="10990" max="10990" width="6.140625" style="2" customWidth="1"/>
    <col min="10991" max="10991" width="60.7109375" style="2" customWidth="1"/>
    <col min="10992" max="10992" width="12.7109375" style="2" customWidth="1"/>
    <col min="10993" max="10994" width="11.7109375" style="2" customWidth="1"/>
    <col min="10995" max="10995" width="13.7109375" style="2" customWidth="1"/>
    <col min="10996" max="10996" width="12.28515625" style="2" customWidth="1"/>
    <col min="10997" max="10998" width="10.7109375" style="2" customWidth="1"/>
    <col min="10999" max="11004" width="10" style="2" customWidth="1"/>
    <col min="11005" max="11019" width="9.140625" style="2"/>
    <col min="11020" max="11020" width="15.28515625" style="2" customWidth="1"/>
    <col min="11021" max="11245" width="9.140625" style="2"/>
    <col min="11246" max="11246" width="6.140625" style="2" customWidth="1"/>
    <col min="11247" max="11247" width="60.7109375" style="2" customWidth="1"/>
    <col min="11248" max="11248" width="12.7109375" style="2" customWidth="1"/>
    <col min="11249" max="11250" width="11.7109375" style="2" customWidth="1"/>
    <col min="11251" max="11251" width="13.7109375" style="2" customWidth="1"/>
    <col min="11252" max="11252" width="12.28515625" style="2" customWidth="1"/>
    <col min="11253" max="11254" width="10.7109375" style="2" customWidth="1"/>
    <col min="11255" max="11260" width="10" style="2" customWidth="1"/>
    <col min="11261" max="11275" width="9.140625" style="2"/>
    <col min="11276" max="11276" width="15.28515625" style="2" customWidth="1"/>
    <col min="11277" max="11501" width="9.140625" style="2"/>
    <col min="11502" max="11502" width="6.140625" style="2" customWidth="1"/>
    <col min="11503" max="11503" width="60.7109375" style="2" customWidth="1"/>
    <col min="11504" max="11504" width="12.7109375" style="2" customWidth="1"/>
    <col min="11505" max="11506" width="11.7109375" style="2" customWidth="1"/>
    <col min="11507" max="11507" width="13.7109375" style="2" customWidth="1"/>
    <col min="11508" max="11508" width="12.28515625" style="2" customWidth="1"/>
    <col min="11509" max="11510" width="10.7109375" style="2" customWidth="1"/>
    <col min="11511" max="11516" width="10" style="2" customWidth="1"/>
    <col min="11517" max="11531" width="9.140625" style="2"/>
    <col min="11532" max="11532" width="15.28515625" style="2" customWidth="1"/>
    <col min="11533" max="11757" width="9.140625" style="2"/>
    <col min="11758" max="11758" width="6.140625" style="2" customWidth="1"/>
    <col min="11759" max="11759" width="60.7109375" style="2" customWidth="1"/>
    <col min="11760" max="11760" width="12.7109375" style="2" customWidth="1"/>
    <col min="11761" max="11762" width="11.7109375" style="2" customWidth="1"/>
    <col min="11763" max="11763" width="13.7109375" style="2" customWidth="1"/>
    <col min="11764" max="11764" width="12.28515625" style="2" customWidth="1"/>
    <col min="11765" max="11766" width="10.7109375" style="2" customWidth="1"/>
    <col min="11767" max="11772" width="10" style="2" customWidth="1"/>
    <col min="11773" max="11787" width="9.140625" style="2"/>
    <col min="11788" max="11788" width="15.28515625" style="2" customWidth="1"/>
    <col min="11789" max="12013" width="9.140625" style="2"/>
    <col min="12014" max="12014" width="6.140625" style="2" customWidth="1"/>
    <col min="12015" max="12015" width="60.7109375" style="2" customWidth="1"/>
    <col min="12016" max="12016" width="12.7109375" style="2" customWidth="1"/>
    <col min="12017" max="12018" width="11.7109375" style="2" customWidth="1"/>
    <col min="12019" max="12019" width="13.7109375" style="2" customWidth="1"/>
    <col min="12020" max="12020" width="12.28515625" style="2" customWidth="1"/>
    <col min="12021" max="12022" width="10.7109375" style="2" customWidth="1"/>
    <col min="12023" max="12028" width="10" style="2" customWidth="1"/>
    <col min="12029" max="12043" width="9.140625" style="2"/>
    <col min="12044" max="12044" width="15.28515625" style="2" customWidth="1"/>
    <col min="12045" max="12269" width="9.140625" style="2"/>
    <col min="12270" max="12270" width="6.140625" style="2" customWidth="1"/>
    <col min="12271" max="12271" width="60.7109375" style="2" customWidth="1"/>
    <col min="12272" max="12272" width="12.7109375" style="2" customWidth="1"/>
    <col min="12273" max="12274" width="11.7109375" style="2" customWidth="1"/>
    <col min="12275" max="12275" width="13.7109375" style="2" customWidth="1"/>
    <col min="12276" max="12276" width="12.28515625" style="2" customWidth="1"/>
    <col min="12277" max="12278" width="10.7109375" style="2" customWidth="1"/>
    <col min="12279" max="12284" width="10" style="2" customWidth="1"/>
    <col min="12285" max="12299" width="9.140625" style="2"/>
    <col min="12300" max="12300" width="15.28515625" style="2" customWidth="1"/>
    <col min="12301" max="12525" width="9.140625" style="2"/>
    <col min="12526" max="12526" width="6.140625" style="2" customWidth="1"/>
    <col min="12527" max="12527" width="60.7109375" style="2" customWidth="1"/>
    <col min="12528" max="12528" width="12.7109375" style="2" customWidth="1"/>
    <col min="12529" max="12530" width="11.7109375" style="2" customWidth="1"/>
    <col min="12531" max="12531" width="13.7109375" style="2" customWidth="1"/>
    <col min="12532" max="12532" width="12.28515625" style="2" customWidth="1"/>
    <col min="12533" max="12534" width="10.7109375" style="2" customWidth="1"/>
    <col min="12535" max="12540" width="10" style="2" customWidth="1"/>
    <col min="12541" max="12555" width="9.140625" style="2"/>
    <col min="12556" max="12556" width="15.28515625" style="2" customWidth="1"/>
    <col min="12557" max="12781" width="9.140625" style="2"/>
    <col min="12782" max="12782" width="6.140625" style="2" customWidth="1"/>
    <col min="12783" max="12783" width="60.7109375" style="2" customWidth="1"/>
    <col min="12784" max="12784" width="12.7109375" style="2" customWidth="1"/>
    <col min="12785" max="12786" width="11.7109375" style="2" customWidth="1"/>
    <col min="12787" max="12787" width="13.7109375" style="2" customWidth="1"/>
    <col min="12788" max="12788" width="12.28515625" style="2" customWidth="1"/>
    <col min="12789" max="12790" width="10.7109375" style="2" customWidth="1"/>
    <col min="12791" max="12796" width="10" style="2" customWidth="1"/>
    <col min="12797" max="12811" width="9.140625" style="2"/>
    <col min="12812" max="12812" width="15.28515625" style="2" customWidth="1"/>
    <col min="12813" max="13037" width="9.140625" style="2"/>
    <col min="13038" max="13038" width="6.140625" style="2" customWidth="1"/>
    <col min="13039" max="13039" width="60.7109375" style="2" customWidth="1"/>
    <col min="13040" max="13040" width="12.7109375" style="2" customWidth="1"/>
    <col min="13041" max="13042" width="11.7109375" style="2" customWidth="1"/>
    <col min="13043" max="13043" width="13.7109375" style="2" customWidth="1"/>
    <col min="13044" max="13044" width="12.28515625" style="2" customWidth="1"/>
    <col min="13045" max="13046" width="10.7109375" style="2" customWidth="1"/>
    <col min="13047" max="13052" width="10" style="2" customWidth="1"/>
    <col min="13053" max="13067" width="9.140625" style="2"/>
    <col min="13068" max="13068" width="15.28515625" style="2" customWidth="1"/>
    <col min="13069" max="13293" width="9.140625" style="2"/>
    <col min="13294" max="13294" width="6.140625" style="2" customWidth="1"/>
    <col min="13295" max="13295" width="60.7109375" style="2" customWidth="1"/>
    <col min="13296" max="13296" width="12.7109375" style="2" customWidth="1"/>
    <col min="13297" max="13298" width="11.7109375" style="2" customWidth="1"/>
    <col min="13299" max="13299" width="13.7109375" style="2" customWidth="1"/>
    <col min="13300" max="13300" width="12.28515625" style="2" customWidth="1"/>
    <col min="13301" max="13302" width="10.7109375" style="2" customWidth="1"/>
    <col min="13303" max="13308" width="10" style="2" customWidth="1"/>
    <col min="13309" max="13323" width="9.140625" style="2"/>
    <col min="13324" max="13324" width="15.28515625" style="2" customWidth="1"/>
    <col min="13325" max="13549" width="9.140625" style="2"/>
    <col min="13550" max="13550" width="6.140625" style="2" customWidth="1"/>
    <col min="13551" max="13551" width="60.7109375" style="2" customWidth="1"/>
    <col min="13552" max="13552" width="12.7109375" style="2" customWidth="1"/>
    <col min="13553" max="13554" width="11.7109375" style="2" customWidth="1"/>
    <col min="13555" max="13555" width="13.7109375" style="2" customWidth="1"/>
    <col min="13556" max="13556" width="12.28515625" style="2" customWidth="1"/>
    <col min="13557" max="13558" width="10.7109375" style="2" customWidth="1"/>
    <col min="13559" max="13564" width="10" style="2" customWidth="1"/>
    <col min="13565" max="13579" width="9.140625" style="2"/>
    <col min="13580" max="13580" width="15.28515625" style="2" customWidth="1"/>
    <col min="13581" max="13805" width="9.140625" style="2"/>
    <col min="13806" max="13806" width="6.140625" style="2" customWidth="1"/>
    <col min="13807" max="13807" width="60.7109375" style="2" customWidth="1"/>
    <col min="13808" max="13808" width="12.7109375" style="2" customWidth="1"/>
    <col min="13809" max="13810" width="11.7109375" style="2" customWidth="1"/>
    <col min="13811" max="13811" width="13.7109375" style="2" customWidth="1"/>
    <col min="13812" max="13812" width="12.28515625" style="2" customWidth="1"/>
    <col min="13813" max="13814" width="10.7109375" style="2" customWidth="1"/>
    <col min="13815" max="13820" width="10" style="2" customWidth="1"/>
    <col min="13821" max="13835" width="9.140625" style="2"/>
    <col min="13836" max="13836" width="15.28515625" style="2" customWidth="1"/>
    <col min="13837" max="14061" width="9.140625" style="2"/>
    <col min="14062" max="14062" width="6.140625" style="2" customWidth="1"/>
    <col min="14063" max="14063" width="60.7109375" style="2" customWidth="1"/>
    <col min="14064" max="14064" width="12.7109375" style="2" customWidth="1"/>
    <col min="14065" max="14066" width="11.7109375" style="2" customWidth="1"/>
    <col min="14067" max="14067" width="13.7109375" style="2" customWidth="1"/>
    <col min="14068" max="14068" width="12.28515625" style="2" customWidth="1"/>
    <col min="14069" max="14070" width="10.7109375" style="2" customWidth="1"/>
    <col min="14071" max="14076" width="10" style="2" customWidth="1"/>
    <col min="14077" max="14091" width="9.140625" style="2"/>
    <col min="14092" max="14092" width="15.28515625" style="2" customWidth="1"/>
    <col min="14093" max="14317" width="9.140625" style="2"/>
    <col min="14318" max="14318" width="6.140625" style="2" customWidth="1"/>
    <col min="14319" max="14319" width="60.7109375" style="2" customWidth="1"/>
    <col min="14320" max="14320" width="12.7109375" style="2" customWidth="1"/>
    <col min="14321" max="14322" width="11.7109375" style="2" customWidth="1"/>
    <col min="14323" max="14323" width="13.7109375" style="2" customWidth="1"/>
    <col min="14324" max="14324" width="12.28515625" style="2" customWidth="1"/>
    <col min="14325" max="14326" width="10.7109375" style="2" customWidth="1"/>
    <col min="14327" max="14332" width="10" style="2" customWidth="1"/>
    <col min="14333" max="14347" width="9.140625" style="2"/>
    <col min="14348" max="14348" width="15.28515625" style="2" customWidth="1"/>
    <col min="14349" max="14573" width="9.140625" style="2"/>
    <col min="14574" max="14574" width="6.140625" style="2" customWidth="1"/>
    <col min="14575" max="14575" width="60.7109375" style="2" customWidth="1"/>
    <col min="14576" max="14576" width="12.7109375" style="2" customWidth="1"/>
    <col min="14577" max="14578" width="11.7109375" style="2" customWidth="1"/>
    <col min="14579" max="14579" width="13.7109375" style="2" customWidth="1"/>
    <col min="14580" max="14580" width="12.28515625" style="2" customWidth="1"/>
    <col min="14581" max="14582" width="10.7109375" style="2" customWidth="1"/>
    <col min="14583" max="14588" width="10" style="2" customWidth="1"/>
    <col min="14589" max="14603" width="9.140625" style="2"/>
    <col min="14604" max="14604" width="15.28515625" style="2" customWidth="1"/>
    <col min="14605" max="14829" width="9.140625" style="2"/>
    <col min="14830" max="14830" width="6.140625" style="2" customWidth="1"/>
    <col min="14831" max="14831" width="60.7109375" style="2" customWidth="1"/>
    <col min="14832" max="14832" width="12.7109375" style="2" customWidth="1"/>
    <col min="14833" max="14834" width="11.7109375" style="2" customWidth="1"/>
    <col min="14835" max="14835" width="13.7109375" style="2" customWidth="1"/>
    <col min="14836" max="14836" width="12.28515625" style="2" customWidth="1"/>
    <col min="14837" max="14838" width="10.7109375" style="2" customWidth="1"/>
    <col min="14839" max="14844" width="10" style="2" customWidth="1"/>
    <col min="14845" max="14859" width="9.140625" style="2"/>
    <col min="14860" max="14860" width="15.28515625" style="2" customWidth="1"/>
    <col min="14861" max="15085" width="9.140625" style="2"/>
    <col min="15086" max="15086" width="6.140625" style="2" customWidth="1"/>
    <col min="15087" max="15087" width="60.7109375" style="2" customWidth="1"/>
    <col min="15088" max="15088" width="12.7109375" style="2" customWidth="1"/>
    <col min="15089" max="15090" width="11.7109375" style="2" customWidth="1"/>
    <col min="15091" max="15091" width="13.7109375" style="2" customWidth="1"/>
    <col min="15092" max="15092" width="12.28515625" style="2" customWidth="1"/>
    <col min="15093" max="15094" width="10.7109375" style="2" customWidth="1"/>
    <col min="15095" max="15100" width="10" style="2" customWidth="1"/>
    <col min="15101" max="15115" width="9.140625" style="2"/>
    <col min="15116" max="15116" width="15.28515625" style="2" customWidth="1"/>
    <col min="15117" max="15341" width="9.140625" style="2"/>
    <col min="15342" max="15342" width="6.140625" style="2" customWidth="1"/>
    <col min="15343" max="15343" width="60.7109375" style="2" customWidth="1"/>
    <col min="15344" max="15344" width="12.7109375" style="2" customWidth="1"/>
    <col min="15345" max="15346" width="11.7109375" style="2" customWidth="1"/>
    <col min="15347" max="15347" width="13.7109375" style="2" customWidth="1"/>
    <col min="15348" max="15348" width="12.28515625" style="2" customWidth="1"/>
    <col min="15349" max="15350" width="10.7109375" style="2" customWidth="1"/>
    <col min="15351" max="15356" width="10" style="2" customWidth="1"/>
    <col min="15357" max="15371" width="9.140625" style="2"/>
    <col min="15372" max="15372" width="15.28515625" style="2" customWidth="1"/>
    <col min="15373" max="15597" width="9.140625" style="2"/>
    <col min="15598" max="15598" width="6.140625" style="2" customWidth="1"/>
    <col min="15599" max="15599" width="60.7109375" style="2" customWidth="1"/>
    <col min="15600" max="15600" width="12.7109375" style="2" customWidth="1"/>
    <col min="15601" max="15602" width="11.7109375" style="2" customWidth="1"/>
    <col min="15603" max="15603" width="13.7109375" style="2" customWidth="1"/>
    <col min="15604" max="15604" width="12.28515625" style="2" customWidth="1"/>
    <col min="15605" max="15606" width="10.7109375" style="2" customWidth="1"/>
    <col min="15607" max="15612" width="10" style="2" customWidth="1"/>
    <col min="15613" max="15627" width="9.140625" style="2"/>
    <col min="15628" max="15628" width="15.28515625" style="2" customWidth="1"/>
    <col min="15629" max="15853" width="9.140625" style="2"/>
    <col min="15854" max="15854" width="6.140625" style="2" customWidth="1"/>
    <col min="15855" max="15855" width="60.7109375" style="2" customWidth="1"/>
    <col min="15856" max="15856" width="12.7109375" style="2" customWidth="1"/>
    <col min="15857" max="15858" width="11.7109375" style="2" customWidth="1"/>
    <col min="15859" max="15859" width="13.7109375" style="2" customWidth="1"/>
    <col min="15860" max="15860" width="12.28515625" style="2" customWidth="1"/>
    <col min="15861" max="15862" width="10.7109375" style="2" customWidth="1"/>
    <col min="15863" max="15868" width="10" style="2" customWidth="1"/>
    <col min="15869" max="15883" width="9.140625" style="2"/>
    <col min="15884" max="15884" width="15.28515625" style="2" customWidth="1"/>
    <col min="15885" max="16109" width="9.140625" style="2"/>
    <col min="16110" max="16110" width="6.140625" style="2" customWidth="1"/>
    <col min="16111" max="16111" width="60.7109375" style="2" customWidth="1"/>
    <col min="16112" max="16112" width="12.7109375" style="2" customWidth="1"/>
    <col min="16113" max="16114" width="11.7109375" style="2" customWidth="1"/>
    <col min="16115" max="16115" width="13.7109375" style="2" customWidth="1"/>
    <col min="16116" max="16116" width="12.28515625" style="2" customWidth="1"/>
    <col min="16117" max="16118" width="10.7109375" style="2" customWidth="1"/>
    <col min="16119" max="16124" width="10" style="2" customWidth="1"/>
    <col min="16125" max="16139" width="9.140625" style="2"/>
    <col min="16140" max="16140" width="15.28515625" style="2" customWidth="1"/>
    <col min="16141" max="16384" width="9.140625" style="2"/>
  </cols>
  <sheetData>
    <row r="1" spans="1:21">
      <c r="B1" s="519" t="s">
        <v>959</v>
      </c>
      <c r="Q1" s="789"/>
      <c r="R1" s="789"/>
      <c r="S1" s="789"/>
      <c r="T1" s="789"/>
      <c r="U1" s="789"/>
    </row>
    <row r="3" spans="1:21">
      <c r="A3" s="786"/>
      <c r="B3" s="790" t="s">
        <v>0</v>
      </c>
      <c r="C3" s="792" t="s">
        <v>1</v>
      </c>
      <c r="D3" s="793"/>
      <c r="E3" s="793"/>
      <c r="F3" s="793"/>
      <c r="G3" s="793"/>
      <c r="H3" s="794"/>
      <c r="I3" s="792" t="s">
        <v>2</v>
      </c>
      <c r="J3" s="793"/>
      <c r="K3" s="793"/>
      <c r="L3" s="793"/>
      <c r="M3" s="793"/>
      <c r="N3" s="794"/>
      <c r="O3" s="790" t="s">
        <v>3</v>
      </c>
      <c r="P3" s="792" t="s">
        <v>958</v>
      </c>
      <c r="Q3" s="793"/>
      <c r="R3" s="793"/>
      <c r="S3" s="793"/>
      <c r="T3" s="793"/>
      <c r="U3" s="794"/>
    </row>
    <row r="4" spans="1:21">
      <c r="A4" s="788"/>
      <c r="B4" s="791"/>
      <c r="C4" s="5" t="s">
        <v>4</v>
      </c>
      <c r="D4" s="6" t="s">
        <v>5</v>
      </c>
      <c r="E4" s="6" t="s">
        <v>6</v>
      </c>
      <c r="F4" s="6" t="s">
        <v>7</v>
      </c>
      <c r="G4" s="6" t="s">
        <v>8</v>
      </c>
      <c r="H4" s="6" t="s">
        <v>9</v>
      </c>
      <c r="I4" s="6" t="s">
        <v>4</v>
      </c>
      <c r="J4" s="6" t="s">
        <v>5</v>
      </c>
      <c r="K4" s="6" t="s">
        <v>6</v>
      </c>
      <c r="L4" s="6" t="s">
        <v>7</v>
      </c>
      <c r="M4" s="6" t="s">
        <v>8</v>
      </c>
      <c r="N4" s="6" t="s">
        <v>9</v>
      </c>
      <c r="O4" s="791"/>
      <c r="P4" s="6" t="s">
        <v>4</v>
      </c>
      <c r="Q4" s="6" t="s">
        <v>5</v>
      </c>
      <c r="R4" s="6" t="s">
        <v>6</v>
      </c>
      <c r="S4" s="6" t="s">
        <v>7</v>
      </c>
      <c r="T4" s="6" t="s">
        <v>8</v>
      </c>
      <c r="U4" s="6" t="s">
        <v>9</v>
      </c>
    </row>
    <row r="5" spans="1:21" ht="20.25" customHeight="1">
      <c r="A5" s="485">
        <v>1</v>
      </c>
      <c r="B5" s="410" t="s">
        <v>876</v>
      </c>
      <c r="C5" s="8">
        <f>C6+C9+C11+C13+C15+C18+C20+C24+C26+C28</f>
        <v>132442.85999999999</v>
      </c>
      <c r="D5" s="8">
        <f t="shared" ref="D5:N5" si="0">D6+D9+D11+D13+D15+D18+D20+D24+D26+D28</f>
        <v>6000</v>
      </c>
      <c r="E5" s="8">
        <f t="shared" si="0"/>
        <v>75200</v>
      </c>
      <c r="F5" s="8">
        <f t="shared" si="0"/>
        <v>5200</v>
      </c>
      <c r="G5" s="8">
        <f t="shared" si="0"/>
        <v>2900</v>
      </c>
      <c r="H5" s="8">
        <f>H6+H9+H11+H13+H15+H18+H20+H24+H26+H28</f>
        <v>43142.86</v>
      </c>
      <c r="I5" s="8">
        <f t="shared" si="0"/>
        <v>22856.127789999999</v>
      </c>
      <c r="J5" s="8">
        <f t="shared" si="0"/>
        <v>1626.45</v>
      </c>
      <c r="K5" s="8">
        <f t="shared" si="0"/>
        <v>160.35400000000001</v>
      </c>
      <c r="L5" s="8">
        <f t="shared" si="0"/>
        <v>3679.10979</v>
      </c>
      <c r="M5" s="8">
        <f t="shared" si="0"/>
        <v>994.23199999999997</v>
      </c>
      <c r="N5" s="8">
        <f t="shared" si="0"/>
        <v>16395.982</v>
      </c>
      <c r="O5" s="9">
        <f>(I5/C5)*100</f>
        <v>17.257349916786758</v>
      </c>
      <c r="P5" s="10">
        <f>SUM(Q5:U5)</f>
        <v>16278.526429999998</v>
      </c>
      <c r="Q5" s="10">
        <f>SUM(Q6+Q9+Q11+Q13+Q15+Q18+Q20+Q24+Q26+Q28)</f>
        <v>1626.45</v>
      </c>
      <c r="R5" s="10">
        <f>SUM(R6+R9+R11+R13+R15+R18+R20+R24+R26+R28)</f>
        <v>160.35400000000001</v>
      </c>
      <c r="S5" s="10">
        <f>SUM(S6+S9+S11+S13+S15+S18+S20+S24+S26+S28)</f>
        <v>1694.53043</v>
      </c>
      <c r="T5" s="10">
        <f>SUM(T6+T9+T11+T13+T15+T18+T20+T24+T26+T28)</f>
        <v>994.23199999999997</v>
      </c>
      <c r="U5" s="10">
        <f>SUM(U6+U9+U11+U13+U15+U18+U20+U24+U26+U28)</f>
        <v>11802.96</v>
      </c>
    </row>
    <row r="6" spans="1:21" s="16" customFormat="1" ht="26.25">
      <c r="A6" s="488" t="s">
        <v>10</v>
      </c>
      <c r="B6" s="11" t="s">
        <v>11</v>
      </c>
      <c r="C6" s="12">
        <f>SUM(D6:H6)</f>
        <v>0</v>
      </c>
      <c r="D6" s="13">
        <f>D7+D8</f>
        <v>0</v>
      </c>
      <c r="E6" s="13">
        <f>E7+E8</f>
        <v>0</v>
      </c>
      <c r="F6" s="13">
        <f>F7+F8</f>
        <v>0</v>
      </c>
      <c r="G6" s="13">
        <f>G7+G8</f>
        <v>0</v>
      </c>
      <c r="H6" s="13">
        <f>H7+H8</f>
        <v>0</v>
      </c>
      <c r="I6" s="14">
        <f>SUM(J6:N6)</f>
        <v>287.33627000000001</v>
      </c>
      <c r="J6" s="13">
        <f>J7+J8</f>
        <v>0</v>
      </c>
      <c r="K6" s="13">
        <f>K7+K8</f>
        <v>0</v>
      </c>
      <c r="L6" s="13">
        <f>L7+L8</f>
        <v>287.33627000000001</v>
      </c>
      <c r="M6" s="13">
        <f>M7+M8</f>
        <v>0</v>
      </c>
      <c r="N6" s="13">
        <f>N7+N8</f>
        <v>0</v>
      </c>
      <c r="O6" s="15" t="e">
        <f>(I6/C6)*100</f>
        <v>#DIV/0!</v>
      </c>
      <c r="P6" s="14">
        <f>SUM(Q6:U6)</f>
        <v>0</v>
      </c>
      <c r="Q6" s="13">
        <f>Q7+Q8</f>
        <v>0</v>
      </c>
      <c r="R6" s="13">
        <f>R7+R8</f>
        <v>0</v>
      </c>
      <c r="S6" s="13">
        <f>S7+S8</f>
        <v>0</v>
      </c>
      <c r="T6" s="13">
        <f>T7+T8</f>
        <v>0</v>
      </c>
      <c r="U6" s="13">
        <f>U7+U8</f>
        <v>0</v>
      </c>
    </row>
    <row r="7" spans="1:21" s="20" customFormat="1" ht="25.5">
      <c r="A7" s="485"/>
      <c r="B7" s="17" t="s">
        <v>12</v>
      </c>
      <c r="C7" s="8">
        <f t="shared" ref="C7:C29" si="1">SUM(D7:H7)</f>
        <v>0</v>
      </c>
      <c r="D7" s="18">
        <v>0</v>
      </c>
      <c r="E7" s="18">
        <v>0</v>
      </c>
      <c r="F7" s="18">
        <v>0</v>
      </c>
      <c r="G7" s="18">
        <v>0</v>
      </c>
      <c r="H7" s="18">
        <v>0</v>
      </c>
      <c r="I7" s="10">
        <f t="shared" ref="I7:I29" si="2">SUM(J7:N7)</f>
        <v>287.33627000000001</v>
      </c>
      <c r="J7" s="18">
        <v>0</v>
      </c>
      <c r="K7" s="18">
        <v>0</v>
      </c>
      <c r="L7" s="18">
        <v>287.33627000000001</v>
      </c>
      <c r="M7" s="18">
        <v>0</v>
      </c>
      <c r="N7" s="18">
        <v>0</v>
      </c>
      <c r="O7" s="19" t="e">
        <f t="shared" ref="O7:O29" si="3">(I7/C7)*100</f>
        <v>#DIV/0!</v>
      </c>
      <c r="P7" s="10">
        <f t="shared" ref="P7:P29" si="4">SUM(Q7:U7)</f>
        <v>0</v>
      </c>
      <c r="Q7" s="18">
        <v>0</v>
      </c>
      <c r="R7" s="18">
        <v>0</v>
      </c>
      <c r="S7" s="18">
        <v>0</v>
      </c>
      <c r="T7" s="18">
        <v>0</v>
      </c>
      <c r="U7" s="18">
        <v>0</v>
      </c>
    </row>
    <row r="8" spans="1:21" s="20" customFormat="1" ht="25.5">
      <c r="A8" s="485"/>
      <c r="B8" s="17" t="s">
        <v>13</v>
      </c>
      <c r="C8" s="8">
        <f t="shared" si="1"/>
        <v>0</v>
      </c>
      <c r="D8" s="18">
        <v>0</v>
      </c>
      <c r="E8" s="18">
        <v>0</v>
      </c>
      <c r="F8" s="18">
        <v>0</v>
      </c>
      <c r="G8" s="18">
        <v>0</v>
      </c>
      <c r="H8" s="18">
        <v>0</v>
      </c>
      <c r="I8" s="10">
        <f t="shared" si="2"/>
        <v>0</v>
      </c>
      <c r="J8" s="18">
        <v>0</v>
      </c>
      <c r="K8" s="18">
        <v>0</v>
      </c>
      <c r="L8" s="18">
        <v>0</v>
      </c>
      <c r="M8" s="18">
        <v>0</v>
      </c>
      <c r="N8" s="18">
        <v>0</v>
      </c>
      <c r="O8" s="19" t="e">
        <f t="shared" si="3"/>
        <v>#DIV/0!</v>
      </c>
      <c r="P8" s="10">
        <f t="shared" si="4"/>
        <v>0</v>
      </c>
      <c r="Q8" s="18">
        <v>0</v>
      </c>
      <c r="R8" s="18">
        <v>0</v>
      </c>
      <c r="S8" s="18">
        <v>0</v>
      </c>
      <c r="T8" s="18">
        <v>0</v>
      </c>
      <c r="U8" s="18">
        <v>0</v>
      </c>
    </row>
    <row r="9" spans="1:21" s="16" customFormat="1" ht="13.5">
      <c r="A9" s="488" t="s">
        <v>14</v>
      </c>
      <c r="B9" s="21" t="s">
        <v>15</v>
      </c>
      <c r="C9" s="22">
        <f t="shared" si="1"/>
        <v>42000</v>
      </c>
      <c r="D9" s="13">
        <f>D10</f>
        <v>0</v>
      </c>
      <c r="E9" s="13">
        <f>E10</f>
        <v>40000</v>
      </c>
      <c r="F9" s="13">
        <f>F10</f>
        <v>1200</v>
      </c>
      <c r="G9" s="13">
        <f>G10</f>
        <v>800</v>
      </c>
      <c r="H9" s="13">
        <f>H10</f>
        <v>0</v>
      </c>
      <c r="I9" s="14">
        <f t="shared" si="2"/>
        <v>1000</v>
      </c>
      <c r="J9" s="13">
        <f>J10</f>
        <v>0</v>
      </c>
      <c r="K9" s="13">
        <f>K10</f>
        <v>0</v>
      </c>
      <c r="L9" s="13">
        <f>L10</f>
        <v>1000</v>
      </c>
      <c r="M9" s="13">
        <f>M10</f>
        <v>0</v>
      </c>
      <c r="N9" s="13">
        <f>N10</f>
        <v>0</v>
      </c>
      <c r="O9" s="15">
        <f t="shared" si="3"/>
        <v>2.3809523809523809</v>
      </c>
      <c r="P9" s="14">
        <f t="shared" si="4"/>
        <v>73.3</v>
      </c>
      <c r="Q9" s="13">
        <f>Q10</f>
        <v>0</v>
      </c>
      <c r="R9" s="13">
        <f>R10</f>
        <v>0</v>
      </c>
      <c r="S9" s="13">
        <f>S10</f>
        <v>73.3</v>
      </c>
      <c r="T9" s="13">
        <f>T10</f>
        <v>0</v>
      </c>
      <c r="U9" s="13">
        <f>U10</f>
        <v>0</v>
      </c>
    </row>
    <row r="10" spans="1:21" s="20" customFormat="1" ht="51">
      <c r="A10" s="485"/>
      <c r="B10" s="23" t="s">
        <v>16</v>
      </c>
      <c r="C10" s="8">
        <f t="shared" si="1"/>
        <v>42000</v>
      </c>
      <c r="D10" s="18">
        <v>0</v>
      </c>
      <c r="E10" s="18">
        <v>40000</v>
      </c>
      <c r="F10" s="18">
        <v>1200</v>
      </c>
      <c r="G10" s="18">
        <v>800</v>
      </c>
      <c r="H10" s="18">
        <v>0</v>
      </c>
      <c r="I10" s="10">
        <f t="shared" si="2"/>
        <v>1000</v>
      </c>
      <c r="J10" s="18">
        <v>0</v>
      </c>
      <c r="K10" s="18">
        <v>0</v>
      </c>
      <c r="L10" s="18">
        <v>1000</v>
      </c>
      <c r="M10" s="18">
        <v>0</v>
      </c>
      <c r="N10" s="18">
        <v>0</v>
      </c>
      <c r="O10" s="19">
        <f t="shared" si="3"/>
        <v>2.3809523809523809</v>
      </c>
      <c r="P10" s="10">
        <f>SUM(Q10:U10)</f>
        <v>73.3</v>
      </c>
      <c r="Q10" s="18">
        <v>0</v>
      </c>
      <c r="R10" s="18">
        <v>0</v>
      </c>
      <c r="S10" s="18">
        <v>73.3</v>
      </c>
      <c r="T10" s="18">
        <v>0</v>
      </c>
      <c r="U10" s="18">
        <v>0</v>
      </c>
    </row>
    <row r="11" spans="1:21" s="24" customFormat="1" ht="13.5">
      <c r="A11" s="488" t="s">
        <v>17</v>
      </c>
      <c r="B11" s="21" t="s">
        <v>18</v>
      </c>
      <c r="C11" s="12">
        <f t="shared" si="1"/>
        <v>0</v>
      </c>
      <c r="D11" s="13">
        <f>D12</f>
        <v>0</v>
      </c>
      <c r="E11" s="13">
        <f>E12</f>
        <v>0</v>
      </c>
      <c r="F11" s="13">
        <f>F12</f>
        <v>0</v>
      </c>
      <c r="G11" s="13">
        <f>G12</f>
        <v>0</v>
      </c>
      <c r="H11" s="13">
        <f>H12</f>
        <v>0</v>
      </c>
      <c r="I11" s="14">
        <f t="shared" si="2"/>
        <v>0</v>
      </c>
      <c r="J11" s="13">
        <f>J12</f>
        <v>0</v>
      </c>
      <c r="K11" s="13">
        <f>K12</f>
        <v>0</v>
      </c>
      <c r="L11" s="13">
        <f>L12</f>
        <v>0</v>
      </c>
      <c r="M11" s="13">
        <f>M12</f>
        <v>0</v>
      </c>
      <c r="N11" s="13">
        <f>N12</f>
        <v>0</v>
      </c>
      <c r="O11" s="15" t="e">
        <f t="shared" si="3"/>
        <v>#DIV/0!</v>
      </c>
      <c r="P11" s="14">
        <f t="shared" si="4"/>
        <v>0</v>
      </c>
      <c r="Q11" s="13">
        <f>Q12</f>
        <v>0</v>
      </c>
      <c r="R11" s="13">
        <f>R12</f>
        <v>0</v>
      </c>
      <c r="S11" s="13">
        <f>S12</f>
        <v>0</v>
      </c>
      <c r="T11" s="13">
        <f>T12</f>
        <v>0</v>
      </c>
      <c r="U11" s="13">
        <f>U12</f>
        <v>0</v>
      </c>
    </row>
    <row r="12" spans="1:21" ht="25.5">
      <c r="A12" s="485"/>
      <c r="B12" s="23" t="s">
        <v>19</v>
      </c>
      <c r="C12" s="8">
        <f t="shared" si="1"/>
        <v>0</v>
      </c>
      <c r="D12" s="18">
        <v>0</v>
      </c>
      <c r="E12" s="18">
        <v>0</v>
      </c>
      <c r="F12" s="18">
        <v>0</v>
      </c>
      <c r="G12" s="18">
        <v>0</v>
      </c>
      <c r="H12" s="18">
        <v>0</v>
      </c>
      <c r="I12" s="10">
        <f t="shared" si="2"/>
        <v>0</v>
      </c>
      <c r="J12" s="18">
        <v>0</v>
      </c>
      <c r="K12" s="18">
        <v>0</v>
      </c>
      <c r="L12" s="18"/>
      <c r="M12" s="18"/>
      <c r="N12" s="18"/>
      <c r="O12" s="18">
        <v>114753.07315</v>
      </c>
      <c r="P12" s="10">
        <f t="shared" si="4"/>
        <v>0</v>
      </c>
      <c r="Q12" s="18">
        <v>0</v>
      </c>
      <c r="R12" s="18">
        <v>0</v>
      </c>
      <c r="S12" s="18">
        <v>0</v>
      </c>
      <c r="T12" s="18">
        <v>0</v>
      </c>
      <c r="U12" s="18">
        <v>0</v>
      </c>
    </row>
    <row r="13" spans="1:21" s="24" customFormat="1" ht="26.25">
      <c r="A13" s="488" t="s">
        <v>20</v>
      </c>
      <c r="B13" s="21" t="s">
        <v>21</v>
      </c>
      <c r="C13" s="12">
        <f t="shared" si="1"/>
        <v>0</v>
      </c>
      <c r="D13" s="13">
        <f>D14</f>
        <v>0</v>
      </c>
      <c r="E13" s="13">
        <f>E14</f>
        <v>0</v>
      </c>
      <c r="F13" s="13">
        <f>F14</f>
        <v>0</v>
      </c>
      <c r="G13" s="13">
        <f>G14</f>
        <v>0</v>
      </c>
      <c r="H13" s="13">
        <f>H14</f>
        <v>0</v>
      </c>
      <c r="I13" s="14">
        <f t="shared" si="2"/>
        <v>0</v>
      </c>
      <c r="J13" s="13">
        <f>J14</f>
        <v>0</v>
      </c>
      <c r="K13" s="13">
        <f>K14</f>
        <v>0</v>
      </c>
      <c r="L13" s="13">
        <f>L14</f>
        <v>0</v>
      </c>
      <c r="M13" s="13">
        <f>M14</f>
        <v>0</v>
      </c>
      <c r="N13" s="13">
        <f>N14</f>
        <v>0</v>
      </c>
      <c r="O13" s="15" t="e">
        <f t="shared" si="3"/>
        <v>#DIV/0!</v>
      </c>
      <c r="P13" s="14">
        <f t="shared" si="4"/>
        <v>0</v>
      </c>
      <c r="Q13" s="13">
        <f>Q14</f>
        <v>0</v>
      </c>
      <c r="R13" s="13">
        <f>R14</f>
        <v>0</v>
      </c>
      <c r="S13" s="13">
        <f>S14</f>
        <v>0</v>
      </c>
      <c r="T13" s="13">
        <f>T14</f>
        <v>0</v>
      </c>
      <c r="U13" s="13">
        <f>U14</f>
        <v>0</v>
      </c>
    </row>
    <row r="14" spans="1:21" ht="25.5">
      <c r="A14" s="485"/>
      <c r="B14" s="23" t="s">
        <v>22</v>
      </c>
      <c r="C14" s="8">
        <f t="shared" si="1"/>
        <v>0</v>
      </c>
      <c r="D14" s="18">
        <v>0</v>
      </c>
      <c r="E14" s="18">
        <v>0</v>
      </c>
      <c r="F14" s="18">
        <v>0</v>
      </c>
      <c r="G14" s="18">
        <v>0</v>
      </c>
      <c r="H14" s="18">
        <v>0</v>
      </c>
      <c r="I14" s="10">
        <f t="shared" si="2"/>
        <v>0</v>
      </c>
      <c r="J14" s="18">
        <v>0</v>
      </c>
      <c r="K14" s="18">
        <v>0</v>
      </c>
      <c r="L14" s="18">
        <v>0</v>
      </c>
      <c r="M14" s="18">
        <v>0</v>
      </c>
      <c r="N14" s="18">
        <v>0</v>
      </c>
      <c r="O14" s="19" t="e">
        <f t="shared" si="3"/>
        <v>#DIV/0!</v>
      </c>
      <c r="P14" s="10">
        <f t="shared" si="4"/>
        <v>0</v>
      </c>
      <c r="Q14" s="18">
        <v>0</v>
      </c>
      <c r="R14" s="18">
        <v>0</v>
      </c>
      <c r="S14" s="18">
        <v>0</v>
      </c>
      <c r="T14" s="18">
        <v>0</v>
      </c>
      <c r="U14" s="18">
        <v>0</v>
      </c>
    </row>
    <row r="15" spans="1:21" s="24" customFormat="1" ht="13.5">
      <c r="A15" s="488" t="s">
        <v>23</v>
      </c>
      <c r="B15" s="21" t="s">
        <v>24</v>
      </c>
      <c r="C15" s="12">
        <f t="shared" si="1"/>
        <v>29200</v>
      </c>
      <c r="D15" s="13">
        <f>D16+D17</f>
        <v>0</v>
      </c>
      <c r="E15" s="13">
        <f>E16+E17</f>
        <v>20000</v>
      </c>
      <c r="F15" s="13">
        <f>F16+F17</f>
        <v>1000</v>
      </c>
      <c r="G15" s="13">
        <f>G16+G17</f>
        <v>200</v>
      </c>
      <c r="H15" s="13">
        <f>H16+H17</f>
        <v>8000</v>
      </c>
      <c r="I15" s="14">
        <f t="shared" si="2"/>
        <v>5534.7955199999997</v>
      </c>
      <c r="J15" s="13">
        <f>J16+J17</f>
        <v>0</v>
      </c>
      <c r="K15" s="13">
        <f>K16+K17</f>
        <v>0</v>
      </c>
      <c r="L15" s="13">
        <f>L16+L17</f>
        <v>941.77351999999996</v>
      </c>
      <c r="M15" s="13">
        <f>M16+M17</f>
        <v>0</v>
      </c>
      <c r="N15" s="13">
        <f>N16+N17</f>
        <v>4593.0219999999999</v>
      </c>
      <c r="O15" s="15">
        <f t="shared" si="3"/>
        <v>18.954779178082191</v>
      </c>
      <c r="P15" s="14">
        <f t="shared" si="4"/>
        <v>171.23043000000001</v>
      </c>
      <c r="Q15" s="13">
        <f>Q16+Q17</f>
        <v>0</v>
      </c>
      <c r="R15" s="13">
        <f>R16+R17</f>
        <v>0</v>
      </c>
      <c r="S15" s="13">
        <f>S16+S17</f>
        <v>171.23043000000001</v>
      </c>
      <c r="T15" s="13">
        <f>T16+T17</f>
        <v>0</v>
      </c>
      <c r="U15" s="13">
        <f>U16+U17</f>
        <v>0</v>
      </c>
    </row>
    <row r="16" spans="1:21" ht="25.5">
      <c r="A16" s="485"/>
      <c r="B16" s="23" t="s">
        <v>25</v>
      </c>
      <c r="C16" s="8">
        <f t="shared" si="1"/>
        <v>8000</v>
      </c>
      <c r="D16" s="18">
        <v>0</v>
      </c>
      <c r="E16" s="18">
        <v>0</v>
      </c>
      <c r="F16" s="18">
        <v>0</v>
      </c>
      <c r="G16" s="18">
        <v>0</v>
      </c>
      <c r="H16" s="18">
        <v>8000</v>
      </c>
      <c r="I16" s="10">
        <f t="shared" si="2"/>
        <v>4593.0219999999999</v>
      </c>
      <c r="J16" s="18">
        <v>0</v>
      </c>
      <c r="K16" s="18">
        <v>0</v>
      </c>
      <c r="L16" s="18">
        <v>0</v>
      </c>
      <c r="M16" s="18">
        <v>0</v>
      </c>
      <c r="N16" s="18">
        <v>4593.0219999999999</v>
      </c>
      <c r="O16" s="19">
        <f t="shared" si="3"/>
        <v>57.412774999999996</v>
      </c>
      <c r="P16" s="10">
        <f t="shared" si="4"/>
        <v>0</v>
      </c>
      <c r="Q16" s="18">
        <v>0</v>
      </c>
      <c r="R16" s="18">
        <v>0</v>
      </c>
      <c r="S16" s="18">
        <v>0</v>
      </c>
      <c r="T16" s="18">
        <v>0</v>
      </c>
      <c r="U16" s="18">
        <v>0</v>
      </c>
    </row>
    <row r="17" spans="1:23" ht="25.5">
      <c r="A17" s="485"/>
      <c r="B17" s="23" t="s">
        <v>26</v>
      </c>
      <c r="C17" s="8">
        <f t="shared" si="1"/>
        <v>21200</v>
      </c>
      <c r="D17" s="18">
        <v>0</v>
      </c>
      <c r="E17" s="18">
        <v>20000</v>
      </c>
      <c r="F17" s="18">
        <v>1000</v>
      </c>
      <c r="G17" s="18">
        <v>200</v>
      </c>
      <c r="H17" s="18">
        <v>0</v>
      </c>
      <c r="I17" s="10">
        <f t="shared" si="2"/>
        <v>941.77351999999996</v>
      </c>
      <c r="J17" s="18">
        <v>0</v>
      </c>
      <c r="K17" s="18">
        <v>0</v>
      </c>
      <c r="L17" s="18">
        <v>941.77351999999996</v>
      </c>
      <c r="M17" s="18">
        <v>0</v>
      </c>
      <c r="N17" s="18">
        <v>0</v>
      </c>
      <c r="O17" s="19">
        <f t="shared" si="3"/>
        <v>4.4423279245283016</v>
      </c>
      <c r="P17" s="10">
        <f t="shared" si="4"/>
        <v>171.23043000000001</v>
      </c>
      <c r="Q17" s="18">
        <v>0</v>
      </c>
      <c r="R17" s="18">
        <v>0</v>
      </c>
      <c r="S17" s="18">
        <v>171.23043000000001</v>
      </c>
      <c r="T17" s="18">
        <v>0</v>
      </c>
      <c r="U17" s="18">
        <v>0</v>
      </c>
    </row>
    <row r="18" spans="1:23" s="24" customFormat="1" ht="13.5">
      <c r="A18" s="488" t="s">
        <v>27</v>
      </c>
      <c r="B18" s="21" t="s">
        <v>28</v>
      </c>
      <c r="C18" s="12">
        <f t="shared" si="1"/>
        <v>49142.86</v>
      </c>
      <c r="D18" s="13">
        <f>D19</f>
        <v>6000</v>
      </c>
      <c r="E18" s="13">
        <f>E19</f>
        <v>4200</v>
      </c>
      <c r="F18" s="13">
        <f>F19</f>
        <v>1900</v>
      </c>
      <c r="G18" s="13">
        <f>G19</f>
        <v>1900</v>
      </c>
      <c r="H18" s="13">
        <f>H19</f>
        <v>35142.86</v>
      </c>
      <c r="I18" s="14">
        <f t="shared" si="2"/>
        <v>16033.995999999999</v>
      </c>
      <c r="J18" s="13">
        <f>J19</f>
        <v>1626.45</v>
      </c>
      <c r="K18" s="13">
        <f>K19</f>
        <v>160.35400000000001</v>
      </c>
      <c r="L18" s="518">
        <f>L19</f>
        <v>1450</v>
      </c>
      <c r="M18" s="13">
        <f>M19</f>
        <v>994.23199999999997</v>
      </c>
      <c r="N18" s="13">
        <f>N19</f>
        <v>11802.96</v>
      </c>
      <c r="O18" s="15">
        <f t="shared" si="3"/>
        <v>32.627315544923512</v>
      </c>
      <c r="P18" s="14">
        <f t="shared" si="4"/>
        <v>16033.995999999999</v>
      </c>
      <c r="Q18" s="13">
        <f>Q19</f>
        <v>1626.45</v>
      </c>
      <c r="R18" s="13">
        <f>R19</f>
        <v>160.35400000000001</v>
      </c>
      <c r="S18" s="13">
        <f>S19</f>
        <v>1450</v>
      </c>
      <c r="T18" s="13">
        <f>T19</f>
        <v>994.23199999999997</v>
      </c>
      <c r="U18" s="13">
        <f>U19</f>
        <v>11802.96</v>
      </c>
    </row>
    <row r="19" spans="1:23" s="20" customFormat="1" ht="38.25">
      <c r="A19" s="485"/>
      <c r="B19" s="17" t="s">
        <v>29</v>
      </c>
      <c r="C19" s="8">
        <f t="shared" si="1"/>
        <v>49142.86</v>
      </c>
      <c r="D19" s="18">
        <v>6000</v>
      </c>
      <c r="E19" s="18">
        <v>4200</v>
      </c>
      <c r="F19" s="18">
        <v>1900</v>
      </c>
      <c r="G19" s="18">
        <v>1900</v>
      </c>
      <c r="H19" s="18">
        <v>35142.86</v>
      </c>
      <c r="I19" s="10">
        <f t="shared" si="2"/>
        <v>16033.995999999999</v>
      </c>
      <c r="J19" s="18">
        <v>1626.45</v>
      </c>
      <c r="K19" s="18">
        <v>160.35400000000001</v>
      </c>
      <c r="L19" s="18">
        <v>1450</v>
      </c>
      <c r="M19" s="18">
        <v>994.23199999999997</v>
      </c>
      <c r="N19" s="18">
        <v>11802.96</v>
      </c>
      <c r="O19" s="19">
        <f>(I19/C19)*100</f>
        <v>32.627315544923512</v>
      </c>
      <c r="P19" s="10">
        <f t="shared" si="4"/>
        <v>16033.995999999999</v>
      </c>
      <c r="Q19" s="39">
        <v>1626.45</v>
      </c>
      <c r="R19" s="39">
        <v>160.35400000000001</v>
      </c>
      <c r="S19" s="39">
        <v>1450</v>
      </c>
      <c r="T19" s="39">
        <v>994.23199999999997</v>
      </c>
      <c r="U19" s="39">
        <v>11802.96</v>
      </c>
      <c r="W19" s="25"/>
    </row>
    <row r="20" spans="1:23" s="24" customFormat="1" ht="13.5">
      <c r="A20" s="488" t="s">
        <v>30</v>
      </c>
      <c r="B20" s="21" t="s">
        <v>31</v>
      </c>
      <c r="C20" s="12">
        <f t="shared" si="1"/>
        <v>12100</v>
      </c>
      <c r="D20" s="13">
        <f>D21+D22+D23</f>
        <v>0</v>
      </c>
      <c r="E20" s="13">
        <f>E21+E22+E23</f>
        <v>11000</v>
      </c>
      <c r="F20" s="13">
        <f>F21+F22+F23</f>
        <v>1100</v>
      </c>
      <c r="G20" s="13">
        <f>G21+G22+G23</f>
        <v>0</v>
      </c>
      <c r="H20" s="13">
        <f>H21+H22+H23</f>
        <v>0</v>
      </c>
      <c r="I20" s="14">
        <f t="shared" si="2"/>
        <v>0</v>
      </c>
      <c r="J20" s="13">
        <f>J21+J22+J23</f>
        <v>0</v>
      </c>
      <c r="K20" s="13">
        <f>K21+K22+K23</f>
        <v>0</v>
      </c>
      <c r="L20" s="13">
        <f>L21+L22+L23</f>
        <v>0</v>
      </c>
      <c r="M20" s="13">
        <f>M21+M22+M23</f>
        <v>0</v>
      </c>
      <c r="N20" s="13">
        <f>N21+N22+N23</f>
        <v>0</v>
      </c>
      <c r="O20" s="15">
        <f t="shared" si="3"/>
        <v>0</v>
      </c>
      <c r="P20" s="14">
        <f t="shared" si="4"/>
        <v>0</v>
      </c>
      <c r="Q20" s="13">
        <f>Q21+Q22+Q23</f>
        <v>0</v>
      </c>
      <c r="R20" s="13">
        <f>R21+R22+R23</f>
        <v>0</v>
      </c>
      <c r="S20" s="13">
        <f>S21+S22+S23</f>
        <v>0</v>
      </c>
      <c r="T20" s="13">
        <f>T21+T22+T23</f>
        <v>0</v>
      </c>
      <c r="U20" s="13">
        <f>U21+U22+U23</f>
        <v>0</v>
      </c>
    </row>
    <row r="21" spans="1:23" ht="51">
      <c r="A21" s="485"/>
      <c r="B21" s="23" t="s">
        <v>32</v>
      </c>
      <c r="C21" s="8">
        <f t="shared" si="1"/>
        <v>0</v>
      </c>
      <c r="D21" s="18">
        <v>0</v>
      </c>
      <c r="E21" s="18">
        <v>0</v>
      </c>
      <c r="F21" s="18">
        <v>0</v>
      </c>
      <c r="G21" s="18">
        <v>0</v>
      </c>
      <c r="H21" s="18">
        <v>0</v>
      </c>
      <c r="I21" s="10">
        <f t="shared" si="2"/>
        <v>0</v>
      </c>
      <c r="J21" s="18">
        <v>0</v>
      </c>
      <c r="K21" s="18">
        <v>0</v>
      </c>
      <c r="L21" s="18">
        <v>0</v>
      </c>
      <c r="M21" s="18">
        <v>0</v>
      </c>
      <c r="N21" s="18">
        <v>0</v>
      </c>
      <c r="O21" s="19" t="e">
        <f t="shared" si="3"/>
        <v>#DIV/0!</v>
      </c>
      <c r="P21" s="10">
        <f t="shared" si="4"/>
        <v>0</v>
      </c>
      <c r="Q21" s="18">
        <v>0</v>
      </c>
      <c r="R21" s="18">
        <v>0</v>
      </c>
      <c r="S21" s="18">
        <v>0</v>
      </c>
      <c r="T21" s="18">
        <v>0</v>
      </c>
      <c r="U21" s="18">
        <v>0</v>
      </c>
    </row>
    <row r="22" spans="1:23" ht="25.5">
      <c r="A22" s="485"/>
      <c r="B22" s="23" t="s">
        <v>33</v>
      </c>
      <c r="C22" s="8">
        <f t="shared" si="1"/>
        <v>1100</v>
      </c>
      <c r="D22" s="18">
        <v>0</v>
      </c>
      <c r="E22" s="18">
        <v>0</v>
      </c>
      <c r="F22" s="18">
        <v>1100</v>
      </c>
      <c r="G22" s="18">
        <v>0</v>
      </c>
      <c r="H22" s="18">
        <v>0</v>
      </c>
      <c r="I22" s="10">
        <f t="shared" si="2"/>
        <v>0</v>
      </c>
      <c r="J22" s="18">
        <v>0</v>
      </c>
      <c r="K22" s="18">
        <v>0</v>
      </c>
      <c r="L22" s="18">
        <v>0</v>
      </c>
      <c r="M22" s="18">
        <v>0</v>
      </c>
      <c r="N22" s="18">
        <v>0</v>
      </c>
      <c r="O22" s="19">
        <f t="shared" si="3"/>
        <v>0</v>
      </c>
      <c r="P22" s="10">
        <f t="shared" si="4"/>
        <v>0</v>
      </c>
      <c r="Q22" s="18">
        <v>0</v>
      </c>
      <c r="R22" s="18">
        <v>0</v>
      </c>
      <c r="S22" s="18">
        <v>0</v>
      </c>
      <c r="T22" s="18">
        <v>0</v>
      </c>
      <c r="U22" s="18">
        <v>0</v>
      </c>
    </row>
    <row r="23" spans="1:23" s="20" customFormat="1" ht="25.5">
      <c r="A23" s="485"/>
      <c r="B23" s="17" t="s">
        <v>34</v>
      </c>
      <c r="C23" s="8">
        <f t="shared" si="1"/>
        <v>11000</v>
      </c>
      <c r="D23" s="18">
        <v>0</v>
      </c>
      <c r="E23" s="18">
        <v>11000</v>
      </c>
      <c r="F23" s="18">
        <v>0</v>
      </c>
      <c r="G23" s="18">
        <v>0</v>
      </c>
      <c r="H23" s="18">
        <v>0</v>
      </c>
      <c r="I23" s="10">
        <f t="shared" si="2"/>
        <v>0</v>
      </c>
      <c r="J23" s="18">
        <v>0</v>
      </c>
      <c r="K23" s="18">
        <v>0</v>
      </c>
      <c r="L23" s="18">
        <v>0</v>
      </c>
      <c r="M23" s="18">
        <v>0</v>
      </c>
      <c r="N23" s="18">
        <v>0</v>
      </c>
      <c r="O23" s="19">
        <f t="shared" si="3"/>
        <v>0</v>
      </c>
      <c r="P23" s="10">
        <f t="shared" si="4"/>
        <v>0</v>
      </c>
      <c r="Q23" s="18">
        <v>0</v>
      </c>
      <c r="R23" s="18">
        <v>0</v>
      </c>
      <c r="S23" s="18">
        <v>0</v>
      </c>
      <c r="T23" s="18">
        <v>0</v>
      </c>
      <c r="U23" s="18">
        <v>0</v>
      </c>
    </row>
    <row r="24" spans="1:23" s="24" customFormat="1" ht="13.5">
      <c r="A24" s="488" t="s">
        <v>35</v>
      </c>
      <c r="B24" s="21" t="s">
        <v>36</v>
      </c>
      <c r="C24" s="12">
        <f t="shared" si="1"/>
        <v>0</v>
      </c>
      <c r="D24" s="13">
        <f>D25</f>
        <v>0</v>
      </c>
      <c r="E24" s="13">
        <f>E25</f>
        <v>0</v>
      </c>
      <c r="F24" s="13">
        <f>F25</f>
        <v>0</v>
      </c>
      <c r="G24" s="13">
        <f>G25</f>
        <v>0</v>
      </c>
      <c r="H24" s="13">
        <f>H25</f>
        <v>0</v>
      </c>
      <c r="I24" s="14">
        <f t="shared" si="2"/>
        <v>0</v>
      </c>
      <c r="J24" s="13">
        <f>J25</f>
        <v>0</v>
      </c>
      <c r="K24" s="13">
        <f>K25</f>
        <v>0</v>
      </c>
      <c r="L24" s="13">
        <f>L25</f>
        <v>0</v>
      </c>
      <c r="M24" s="13">
        <f>M25</f>
        <v>0</v>
      </c>
      <c r="N24" s="13">
        <f>N25</f>
        <v>0</v>
      </c>
      <c r="O24" s="15" t="e">
        <f t="shared" si="3"/>
        <v>#DIV/0!</v>
      </c>
      <c r="P24" s="14">
        <f t="shared" si="4"/>
        <v>0</v>
      </c>
      <c r="Q24" s="13">
        <f>Q25</f>
        <v>0</v>
      </c>
      <c r="R24" s="13">
        <f>R25</f>
        <v>0</v>
      </c>
      <c r="S24" s="13">
        <f>S25</f>
        <v>0</v>
      </c>
      <c r="T24" s="13">
        <f>T25</f>
        <v>0</v>
      </c>
      <c r="U24" s="13">
        <f>U25</f>
        <v>0</v>
      </c>
    </row>
    <row r="25" spans="1:23" ht="25.5">
      <c r="A25" s="485"/>
      <c r="B25" s="23" t="s">
        <v>37</v>
      </c>
      <c r="C25" s="8">
        <f t="shared" si="1"/>
        <v>0</v>
      </c>
      <c r="D25" s="18">
        <v>0</v>
      </c>
      <c r="E25" s="18">
        <v>0</v>
      </c>
      <c r="F25" s="18">
        <v>0</v>
      </c>
      <c r="G25" s="18">
        <v>0</v>
      </c>
      <c r="H25" s="18">
        <v>0</v>
      </c>
      <c r="I25" s="10">
        <f t="shared" si="2"/>
        <v>0</v>
      </c>
      <c r="J25" s="18">
        <v>0</v>
      </c>
      <c r="K25" s="18">
        <v>0</v>
      </c>
      <c r="L25" s="18">
        <v>0</v>
      </c>
      <c r="M25" s="18">
        <v>0</v>
      </c>
      <c r="N25" s="18">
        <v>0</v>
      </c>
      <c r="O25" s="19" t="e">
        <f t="shared" si="3"/>
        <v>#DIV/0!</v>
      </c>
      <c r="P25" s="10">
        <f t="shared" si="4"/>
        <v>0</v>
      </c>
      <c r="Q25" s="18">
        <v>0</v>
      </c>
      <c r="R25" s="18">
        <v>0</v>
      </c>
      <c r="S25" s="18">
        <v>0</v>
      </c>
      <c r="T25" s="18">
        <v>0</v>
      </c>
      <c r="U25" s="18">
        <v>0</v>
      </c>
    </row>
    <row r="26" spans="1:23" s="24" customFormat="1" ht="13.5">
      <c r="A26" s="488" t="s">
        <v>38</v>
      </c>
      <c r="B26" s="21" t="s">
        <v>39</v>
      </c>
      <c r="C26" s="12">
        <f t="shared" si="1"/>
        <v>0</v>
      </c>
      <c r="D26" s="13">
        <f>D27</f>
        <v>0</v>
      </c>
      <c r="E26" s="13">
        <f>E27</f>
        <v>0</v>
      </c>
      <c r="F26" s="13">
        <f>F27</f>
        <v>0</v>
      </c>
      <c r="G26" s="13">
        <f>G27</f>
        <v>0</v>
      </c>
      <c r="H26" s="13">
        <f>H27</f>
        <v>0</v>
      </c>
      <c r="I26" s="14">
        <f t="shared" si="2"/>
        <v>0</v>
      </c>
      <c r="J26" s="13">
        <f>J27</f>
        <v>0</v>
      </c>
      <c r="K26" s="13">
        <f>K27</f>
        <v>0</v>
      </c>
      <c r="L26" s="13">
        <f>L27</f>
        <v>0</v>
      </c>
      <c r="M26" s="13">
        <f>M27</f>
        <v>0</v>
      </c>
      <c r="N26" s="13">
        <f>N27</f>
        <v>0</v>
      </c>
      <c r="O26" s="15" t="e">
        <f t="shared" si="3"/>
        <v>#DIV/0!</v>
      </c>
      <c r="P26" s="14">
        <f t="shared" si="4"/>
        <v>0</v>
      </c>
      <c r="Q26" s="13">
        <f>Q27</f>
        <v>0</v>
      </c>
      <c r="R26" s="13">
        <f>R27</f>
        <v>0</v>
      </c>
      <c r="S26" s="13">
        <f>S27</f>
        <v>0</v>
      </c>
      <c r="T26" s="13">
        <f>T27</f>
        <v>0</v>
      </c>
      <c r="U26" s="13">
        <f>U27</f>
        <v>0</v>
      </c>
    </row>
    <row r="27" spans="1:23" ht="25.5">
      <c r="A27" s="485"/>
      <c r="B27" s="23" t="s">
        <v>40</v>
      </c>
      <c r="C27" s="8">
        <f t="shared" si="1"/>
        <v>0</v>
      </c>
      <c r="D27" s="18">
        <v>0</v>
      </c>
      <c r="E27" s="18">
        <v>0</v>
      </c>
      <c r="F27" s="18">
        <v>0</v>
      </c>
      <c r="G27" s="18">
        <v>0</v>
      </c>
      <c r="H27" s="18">
        <v>0</v>
      </c>
      <c r="I27" s="10">
        <f t="shared" si="2"/>
        <v>0</v>
      </c>
      <c r="J27" s="18">
        <v>0</v>
      </c>
      <c r="K27" s="18">
        <v>0</v>
      </c>
      <c r="L27" s="18">
        <v>0</v>
      </c>
      <c r="M27" s="18">
        <v>0</v>
      </c>
      <c r="N27" s="18">
        <v>0</v>
      </c>
      <c r="O27" s="19" t="e">
        <f t="shared" si="3"/>
        <v>#DIV/0!</v>
      </c>
      <c r="P27" s="10">
        <f t="shared" si="4"/>
        <v>0</v>
      </c>
      <c r="Q27" s="18">
        <v>0</v>
      </c>
      <c r="R27" s="18">
        <v>0</v>
      </c>
      <c r="S27" s="18">
        <v>0</v>
      </c>
      <c r="T27" s="18">
        <v>0</v>
      </c>
      <c r="U27" s="18">
        <v>0</v>
      </c>
    </row>
    <row r="28" spans="1:23" s="24" customFormat="1" ht="13.5">
      <c r="A28" s="488" t="s">
        <v>41</v>
      </c>
      <c r="B28" s="21" t="s">
        <v>42</v>
      </c>
      <c r="C28" s="12">
        <f t="shared" si="1"/>
        <v>0</v>
      </c>
      <c r="D28" s="13">
        <f>D29</f>
        <v>0</v>
      </c>
      <c r="E28" s="13">
        <f>E29</f>
        <v>0</v>
      </c>
      <c r="F28" s="13">
        <f>F29</f>
        <v>0</v>
      </c>
      <c r="G28" s="13">
        <f>G29</f>
        <v>0</v>
      </c>
      <c r="H28" s="13">
        <f>H29</f>
        <v>0</v>
      </c>
      <c r="I28" s="14">
        <f t="shared" si="2"/>
        <v>0</v>
      </c>
      <c r="J28" s="13">
        <f>J29</f>
        <v>0</v>
      </c>
      <c r="K28" s="13">
        <f>K29</f>
        <v>0</v>
      </c>
      <c r="L28" s="13">
        <f>L29</f>
        <v>0</v>
      </c>
      <c r="M28" s="13">
        <f>M29</f>
        <v>0</v>
      </c>
      <c r="N28" s="13">
        <f>N29</f>
        <v>0</v>
      </c>
      <c r="O28" s="15" t="e">
        <f t="shared" si="3"/>
        <v>#DIV/0!</v>
      </c>
      <c r="P28" s="14">
        <f t="shared" si="4"/>
        <v>0</v>
      </c>
      <c r="Q28" s="13">
        <f>Q29</f>
        <v>0</v>
      </c>
      <c r="R28" s="13">
        <f>R29</f>
        <v>0</v>
      </c>
      <c r="S28" s="13">
        <f>S29</f>
        <v>0</v>
      </c>
      <c r="T28" s="13">
        <f>T29</f>
        <v>0</v>
      </c>
      <c r="U28" s="13">
        <f>U29</f>
        <v>0</v>
      </c>
    </row>
    <row r="29" spans="1:23" ht="25.5">
      <c r="A29" s="485"/>
      <c r="B29" s="23" t="s">
        <v>43</v>
      </c>
      <c r="C29" s="8">
        <f t="shared" si="1"/>
        <v>0</v>
      </c>
      <c r="D29" s="18">
        <v>0</v>
      </c>
      <c r="E29" s="18">
        <v>0</v>
      </c>
      <c r="F29" s="18">
        <v>0</v>
      </c>
      <c r="G29" s="18">
        <v>0</v>
      </c>
      <c r="H29" s="18">
        <v>0</v>
      </c>
      <c r="I29" s="10">
        <f t="shared" si="2"/>
        <v>0</v>
      </c>
      <c r="J29" s="18">
        <v>0</v>
      </c>
      <c r="K29" s="18">
        <v>0</v>
      </c>
      <c r="L29" s="18">
        <v>0</v>
      </c>
      <c r="M29" s="18">
        <v>0</v>
      </c>
      <c r="N29" s="18">
        <v>0</v>
      </c>
      <c r="O29" s="19" t="e">
        <f t="shared" si="3"/>
        <v>#DIV/0!</v>
      </c>
      <c r="P29" s="10">
        <f t="shared" si="4"/>
        <v>0</v>
      </c>
      <c r="Q29" s="18">
        <v>0</v>
      </c>
      <c r="R29" s="18">
        <v>0</v>
      </c>
      <c r="S29" s="18">
        <v>0</v>
      </c>
      <c r="T29" s="18">
        <v>0</v>
      </c>
      <c r="U29" s="18">
        <v>0</v>
      </c>
    </row>
    <row r="30" spans="1:23" hidden="1">
      <c r="B30" s="26" t="s">
        <v>44</v>
      </c>
      <c r="C30" s="27"/>
      <c r="D30" s="28"/>
      <c r="E30" s="28"/>
      <c r="F30" s="28"/>
      <c r="G30" s="28"/>
      <c r="H30" s="28"/>
      <c r="I30" s="29">
        <v>117.523</v>
      </c>
      <c r="J30" s="28"/>
      <c r="K30" s="28"/>
      <c r="L30" s="28">
        <v>117.523</v>
      </c>
      <c r="M30" s="28"/>
      <c r="N30" s="28"/>
      <c r="O30" s="28"/>
      <c r="P30" s="29"/>
      <c r="Q30" s="28"/>
      <c r="R30" s="30"/>
      <c r="S30" s="30"/>
      <c r="T30" s="30"/>
      <c r="U30" s="30"/>
    </row>
    <row r="31" spans="1:23" ht="15" customHeight="1">
      <c r="A31" s="486">
        <v>2</v>
      </c>
      <c r="B31" s="408" t="s">
        <v>875</v>
      </c>
      <c r="C31" s="32">
        <f t="shared" ref="C31:T31" si="5">SUM(C32:C34)</f>
        <v>54300</v>
      </c>
      <c r="D31" s="32">
        <f t="shared" si="5"/>
        <v>0</v>
      </c>
      <c r="E31" s="32">
        <f t="shared" si="5"/>
        <v>37000</v>
      </c>
      <c r="F31" s="32">
        <f t="shared" si="5"/>
        <v>17300</v>
      </c>
      <c r="G31" s="32">
        <f t="shared" si="5"/>
        <v>0</v>
      </c>
      <c r="H31" s="32">
        <f t="shared" si="5"/>
        <v>0</v>
      </c>
      <c r="I31" s="32">
        <f t="shared" si="5"/>
        <v>14477.402829999999</v>
      </c>
      <c r="J31" s="32">
        <f t="shared" si="5"/>
        <v>0</v>
      </c>
      <c r="K31" s="32">
        <f t="shared" si="5"/>
        <v>0</v>
      </c>
      <c r="L31" s="32">
        <f t="shared" si="5"/>
        <v>14477.402829999999</v>
      </c>
      <c r="M31" s="32">
        <f t="shared" si="5"/>
        <v>0</v>
      </c>
      <c r="N31" s="32">
        <f t="shared" si="5"/>
        <v>0</v>
      </c>
      <c r="O31" s="32">
        <f t="shared" si="5"/>
        <v>25637.451419999998</v>
      </c>
      <c r="P31" s="10">
        <f>SUM(Q31:U31)</f>
        <v>12818.725709999999</v>
      </c>
      <c r="Q31" s="32">
        <f t="shared" si="5"/>
        <v>0</v>
      </c>
      <c r="R31" s="32">
        <f t="shared" si="5"/>
        <v>0</v>
      </c>
      <c r="S31" s="32">
        <f>SUM(S32:S34)</f>
        <v>12818.725709999999</v>
      </c>
      <c r="T31" s="32">
        <f t="shared" si="5"/>
        <v>0</v>
      </c>
      <c r="U31" s="33"/>
    </row>
    <row r="32" spans="1:23" ht="25.5">
      <c r="A32" s="487" t="s">
        <v>45</v>
      </c>
      <c r="B32" s="34" t="s">
        <v>46</v>
      </c>
      <c r="C32" s="32">
        <f>SUM(D32:H32)</f>
        <v>3500</v>
      </c>
      <c r="D32" s="35">
        <v>0</v>
      </c>
      <c r="E32" s="35">
        <v>0</v>
      </c>
      <c r="F32" s="35">
        <v>3500</v>
      </c>
      <c r="G32" s="35">
        <v>0</v>
      </c>
      <c r="H32" s="35">
        <v>0</v>
      </c>
      <c r="I32" s="36">
        <f>SUM(J32:N32)</f>
        <v>3449.9772800000001</v>
      </c>
      <c r="J32" s="35">
        <v>0</v>
      </c>
      <c r="K32" s="35">
        <v>0</v>
      </c>
      <c r="L32" s="35">
        <v>3449.9772800000001</v>
      </c>
      <c r="M32" s="35">
        <v>0</v>
      </c>
      <c r="N32" s="35">
        <v>0</v>
      </c>
      <c r="O32" s="37">
        <f>SUM(P32:T32)</f>
        <v>6013.6587399999999</v>
      </c>
      <c r="P32" s="40">
        <f>SUM(Q32:U32)</f>
        <v>3006.8293699999999</v>
      </c>
      <c r="Q32" s="35">
        <v>0</v>
      </c>
      <c r="R32" s="35">
        <v>0</v>
      </c>
      <c r="S32" s="35">
        <v>3006.8293699999999</v>
      </c>
      <c r="T32" s="35">
        <v>0</v>
      </c>
      <c r="U32" s="38"/>
    </row>
    <row r="33" spans="1:21">
      <c r="A33" s="487" t="s">
        <v>47</v>
      </c>
      <c r="B33" s="34" t="s">
        <v>48</v>
      </c>
      <c r="C33" s="32">
        <f>SUM(D33:H33)</f>
        <v>13600</v>
      </c>
      <c r="D33" s="39">
        <v>0</v>
      </c>
      <c r="E33" s="39">
        <v>12000</v>
      </c>
      <c r="F33" s="35">
        <v>1600</v>
      </c>
      <c r="G33" s="35">
        <v>0</v>
      </c>
      <c r="H33" s="35">
        <v>0</v>
      </c>
      <c r="I33" s="36">
        <f>SUM(J33:N33)</f>
        <v>3814.0210499999998</v>
      </c>
      <c r="J33" s="39">
        <v>0</v>
      </c>
      <c r="K33" s="39">
        <v>0</v>
      </c>
      <c r="L33" s="35">
        <v>3814.0210499999998</v>
      </c>
      <c r="M33" s="35">
        <v>0</v>
      </c>
      <c r="N33" s="35">
        <v>0</v>
      </c>
      <c r="O33" s="37">
        <f>SUM(P33:T33)</f>
        <v>6196.9836799999994</v>
      </c>
      <c r="P33" s="40">
        <f>SUM(Q33:U33)</f>
        <v>3098.4918399999997</v>
      </c>
      <c r="Q33" s="39">
        <v>0</v>
      </c>
      <c r="R33" s="39">
        <v>0</v>
      </c>
      <c r="S33" s="35">
        <f>3814.02105-53.647-661.88221</f>
        <v>3098.4918399999997</v>
      </c>
      <c r="T33" s="35">
        <v>0</v>
      </c>
      <c r="U33" s="38"/>
    </row>
    <row r="34" spans="1:21" ht="25.5">
      <c r="A34" s="487" t="s">
        <v>49</v>
      </c>
      <c r="B34" s="34" t="s">
        <v>50</v>
      </c>
      <c r="C34" s="32">
        <f>SUM(D34:H34)</f>
        <v>37200</v>
      </c>
      <c r="D34" s="39">
        <v>0</v>
      </c>
      <c r="E34" s="35">
        <v>25000</v>
      </c>
      <c r="F34" s="35">
        <v>12200</v>
      </c>
      <c r="G34" s="35">
        <v>0</v>
      </c>
      <c r="H34" s="35">
        <v>0</v>
      </c>
      <c r="I34" s="36">
        <f>SUM(J34:N34)</f>
        <v>7213.4044999999996</v>
      </c>
      <c r="J34" s="39">
        <v>0</v>
      </c>
      <c r="K34" s="35">
        <v>0</v>
      </c>
      <c r="L34" s="35">
        <v>7213.4044999999996</v>
      </c>
      <c r="M34" s="35">
        <v>0</v>
      </c>
      <c r="N34" s="35">
        <v>0</v>
      </c>
      <c r="O34" s="37">
        <f>SUM(P34:T34)</f>
        <v>13426.808999999999</v>
      </c>
      <c r="P34" s="40">
        <f>SUM(Q34:U34)</f>
        <v>6713.4044999999996</v>
      </c>
      <c r="Q34" s="35">
        <v>0</v>
      </c>
      <c r="R34" s="35">
        <v>0</v>
      </c>
      <c r="S34" s="35">
        <v>6713.4044999999996</v>
      </c>
      <c r="T34" s="35">
        <v>0</v>
      </c>
      <c r="U34" s="38"/>
    </row>
    <row r="35" spans="1:21">
      <c r="A35" s="486">
        <v>3</v>
      </c>
      <c r="B35" s="31" t="s">
        <v>51</v>
      </c>
      <c r="C35" s="32">
        <f t="shared" ref="C35:H35" si="6">SUM(C36+C39+C46)+C43</f>
        <v>1250</v>
      </c>
      <c r="D35" s="32">
        <f t="shared" si="6"/>
        <v>0</v>
      </c>
      <c r="E35" s="32">
        <f t="shared" si="6"/>
        <v>0</v>
      </c>
      <c r="F35" s="32">
        <f t="shared" si="6"/>
        <v>75</v>
      </c>
      <c r="G35" s="32">
        <f t="shared" si="6"/>
        <v>25</v>
      </c>
      <c r="H35" s="32">
        <f t="shared" si="6"/>
        <v>1150</v>
      </c>
      <c r="I35" s="32">
        <f>SUM(I36+I39+I46)</f>
        <v>9547.6</v>
      </c>
      <c r="J35" s="32">
        <f t="shared" ref="J35:R35" si="7">SUM(J36+J39+J46)</f>
        <v>0</v>
      </c>
      <c r="K35" s="32">
        <f t="shared" si="7"/>
        <v>0</v>
      </c>
      <c r="L35" s="32">
        <f>SUM(L36+L39+L46)+L43</f>
        <v>70</v>
      </c>
      <c r="M35" s="32">
        <f t="shared" si="7"/>
        <v>0</v>
      </c>
      <c r="N35" s="32">
        <f>SUM(N36+N39+N46)</f>
        <v>9517.6</v>
      </c>
      <c r="O35" s="32">
        <f t="shared" si="7"/>
        <v>0</v>
      </c>
      <c r="P35" s="32">
        <f>SUM(P36+P39+P46)</f>
        <v>9547.6</v>
      </c>
      <c r="Q35" s="32">
        <f t="shared" si="7"/>
        <v>0</v>
      </c>
      <c r="R35" s="32">
        <f t="shared" si="7"/>
        <v>0</v>
      </c>
      <c r="S35" s="32">
        <f>SUM(S36+S39+S46)</f>
        <v>30</v>
      </c>
      <c r="T35" s="32">
        <f>SUM(T36+T39+T46)</f>
        <v>0</v>
      </c>
      <c r="U35" s="32">
        <f>SUM(U36+U39+U46)</f>
        <v>9517.6</v>
      </c>
    </row>
    <row r="36" spans="1:21">
      <c r="A36" s="486" t="s">
        <v>52</v>
      </c>
      <c r="B36" s="41" t="s">
        <v>53</v>
      </c>
      <c r="C36" s="29">
        <f t="shared" ref="C36:C46" si="8">SUM(D36:H36)</f>
        <v>125</v>
      </c>
      <c r="D36" s="42"/>
      <c r="E36" s="42"/>
      <c r="F36" s="42"/>
      <c r="G36" s="42">
        <f>SUM(G37:G38)</f>
        <v>25</v>
      </c>
      <c r="H36" s="42">
        <f t="shared" ref="H36:R36" si="9">SUM(H37:H38)</f>
        <v>100</v>
      </c>
      <c r="I36" s="36">
        <f t="shared" ref="I36:I49" si="10">SUM(J36:N36)</f>
        <v>635</v>
      </c>
      <c r="J36" s="42">
        <f t="shared" si="9"/>
        <v>0</v>
      </c>
      <c r="K36" s="42">
        <f t="shared" si="9"/>
        <v>0</v>
      </c>
      <c r="L36" s="42">
        <f t="shared" si="9"/>
        <v>0</v>
      </c>
      <c r="M36" s="42">
        <f t="shared" si="9"/>
        <v>0</v>
      </c>
      <c r="N36" s="42">
        <f t="shared" si="9"/>
        <v>635</v>
      </c>
      <c r="O36" s="42">
        <f t="shared" si="9"/>
        <v>0</v>
      </c>
      <c r="P36" s="29">
        <f t="shared" si="9"/>
        <v>635</v>
      </c>
      <c r="Q36" s="42">
        <f t="shared" si="9"/>
        <v>0</v>
      </c>
      <c r="R36" s="42">
        <f t="shared" si="9"/>
        <v>0</v>
      </c>
      <c r="S36" s="42">
        <f>SUM(S37:S38)</f>
        <v>0</v>
      </c>
      <c r="T36" s="42">
        <f>SUM(T37:T38)</f>
        <v>0</v>
      </c>
      <c r="U36" s="42">
        <f>SUM(U37:U38)</f>
        <v>635</v>
      </c>
    </row>
    <row r="37" spans="1:21" ht="77.25">
      <c r="A37" s="486"/>
      <c r="B37" s="43" t="s">
        <v>54</v>
      </c>
      <c r="C37" s="29">
        <f t="shared" si="8"/>
        <v>25</v>
      </c>
      <c r="D37" s="42"/>
      <c r="E37" s="42"/>
      <c r="F37" s="42"/>
      <c r="G37" s="42">
        <v>25</v>
      </c>
      <c r="H37" s="42"/>
      <c r="I37" s="36">
        <f t="shared" si="10"/>
        <v>0</v>
      </c>
      <c r="J37" s="42"/>
      <c r="K37" s="42"/>
      <c r="L37" s="39"/>
      <c r="M37" s="42"/>
      <c r="N37" s="42"/>
      <c r="O37" s="42"/>
      <c r="P37" s="14">
        <f>SUM(Q37:U37)</f>
        <v>0</v>
      </c>
      <c r="Q37" s="42"/>
      <c r="R37" s="42"/>
      <c r="S37" s="39"/>
      <c r="T37" s="42"/>
      <c r="U37" s="42"/>
    </row>
    <row r="38" spans="1:21" ht="51">
      <c r="A38" s="486"/>
      <c r="B38" s="44" t="s">
        <v>55</v>
      </c>
      <c r="C38" s="29">
        <f t="shared" si="8"/>
        <v>100</v>
      </c>
      <c r="D38" s="42"/>
      <c r="E38" s="42"/>
      <c r="F38" s="28"/>
      <c r="G38" s="42"/>
      <c r="H38" s="42">
        <v>100</v>
      </c>
      <c r="I38" s="36">
        <f t="shared" si="10"/>
        <v>635</v>
      </c>
      <c r="J38" s="42"/>
      <c r="K38" s="42"/>
      <c r="L38" s="39">
        <v>0</v>
      </c>
      <c r="M38" s="42"/>
      <c r="N38" s="42">
        <v>635</v>
      </c>
      <c r="O38" s="42"/>
      <c r="P38" s="14">
        <f>SUM(Q38:U38)</f>
        <v>635</v>
      </c>
      <c r="Q38" s="42"/>
      <c r="R38" s="42"/>
      <c r="S38" s="39">
        <v>0</v>
      </c>
      <c r="T38" s="42"/>
      <c r="U38" s="42">
        <v>635</v>
      </c>
    </row>
    <row r="39" spans="1:21">
      <c r="A39" s="486" t="s">
        <v>56</v>
      </c>
      <c r="B39" s="45" t="s">
        <v>57</v>
      </c>
      <c r="C39" s="29">
        <f>SUM(D39:H39)</f>
        <v>100</v>
      </c>
      <c r="D39" s="42"/>
      <c r="E39" s="42"/>
      <c r="F39" s="28">
        <f>SUM(F40:F42)</f>
        <v>50</v>
      </c>
      <c r="G39" s="28">
        <f t="shared" ref="G39:R39" si="11">SUM(G40:G42)</f>
        <v>0</v>
      </c>
      <c r="H39" s="28">
        <f t="shared" si="11"/>
        <v>50</v>
      </c>
      <c r="I39" s="36">
        <f>SUM(J39:N39)</f>
        <v>261.2</v>
      </c>
      <c r="J39" s="28">
        <f t="shared" si="11"/>
        <v>0</v>
      </c>
      <c r="K39" s="28">
        <f t="shared" si="11"/>
        <v>0</v>
      </c>
      <c r="L39" s="18">
        <f>SUM(L40:L42)</f>
        <v>30</v>
      </c>
      <c r="M39" s="28">
        <f t="shared" si="11"/>
        <v>0</v>
      </c>
      <c r="N39" s="28">
        <f t="shared" si="11"/>
        <v>231.2</v>
      </c>
      <c r="O39" s="28">
        <f t="shared" si="11"/>
        <v>0</v>
      </c>
      <c r="P39" s="29">
        <f t="shared" si="11"/>
        <v>261.2</v>
      </c>
      <c r="Q39" s="28">
        <f t="shared" si="11"/>
        <v>0</v>
      </c>
      <c r="R39" s="28">
        <f t="shared" si="11"/>
        <v>0</v>
      </c>
      <c r="S39" s="18">
        <f>SUM(S40:S42)</f>
        <v>30</v>
      </c>
      <c r="T39" s="28">
        <f>SUM(T40:T42)</f>
        <v>0</v>
      </c>
      <c r="U39" s="28">
        <f>SUM(U40:U42)</f>
        <v>231.2</v>
      </c>
    </row>
    <row r="40" spans="1:21" ht="26.25">
      <c r="A40" s="486"/>
      <c r="B40" s="46" t="s">
        <v>58</v>
      </c>
      <c r="C40" s="29">
        <f t="shared" si="8"/>
        <v>50</v>
      </c>
      <c r="D40" s="42"/>
      <c r="E40" s="42"/>
      <c r="F40" s="42"/>
      <c r="G40" s="42"/>
      <c r="H40" s="42">
        <v>50</v>
      </c>
      <c r="I40" s="36">
        <f t="shared" si="10"/>
        <v>231.2</v>
      </c>
      <c r="J40" s="42"/>
      <c r="K40" s="42"/>
      <c r="L40" s="47"/>
      <c r="M40" s="42"/>
      <c r="N40" s="42">
        <v>231.2</v>
      </c>
      <c r="O40" s="42"/>
      <c r="P40" s="14">
        <f>SUM(Q40:U40)</f>
        <v>231.2</v>
      </c>
      <c r="Q40" s="42"/>
      <c r="R40" s="42"/>
      <c r="S40" s="47"/>
      <c r="T40" s="42"/>
      <c r="U40" s="42">
        <v>231.2</v>
      </c>
    </row>
    <row r="41" spans="1:21" ht="38.25">
      <c r="A41" s="486"/>
      <c r="B41" s="48" t="s">
        <v>59</v>
      </c>
      <c r="C41" s="29">
        <f t="shared" si="8"/>
        <v>20</v>
      </c>
      <c r="D41" s="42"/>
      <c r="E41" s="42"/>
      <c r="F41" s="42">
        <v>20</v>
      </c>
      <c r="G41" s="42"/>
      <c r="H41" s="42"/>
      <c r="I41" s="36">
        <f t="shared" si="10"/>
        <v>20</v>
      </c>
      <c r="J41" s="42"/>
      <c r="K41" s="42"/>
      <c r="L41" s="39">
        <v>20</v>
      </c>
      <c r="M41" s="42"/>
      <c r="N41" s="42"/>
      <c r="O41" s="42"/>
      <c r="P41" s="14">
        <f t="shared" ref="P41:P49" si="12">SUM(Q41:U41)</f>
        <v>20</v>
      </c>
      <c r="Q41" s="42"/>
      <c r="R41" s="42"/>
      <c r="S41" s="39">
        <v>20</v>
      </c>
      <c r="T41" s="42"/>
      <c r="U41" s="42"/>
    </row>
    <row r="42" spans="1:21" ht="26.25">
      <c r="A42" s="486"/>
      <c r="B42" s="43" t="s">
        <v>60</v>
      </c>
      <c r="C42" s="29">
        <f t="shared" si="8"/>
        <v>30</v>
      </c>
      <c r="D42" s="42"/>
      <c r="E42" s="42"/>
      <c r="F42" s="42">
        <v>30</v>
      </c>
      <c r="G42" s="42"/>
      <c r="H42" s="42"/>
      <c r="I42" s="36">
        <f t="shared" si="10"/>
        <v>10</v>
      </c>
      <c r="J42" s="42"/>
      <c r="K42" s="42"/>
      <c r="L42" s="39">
        <v>10</v>
      </c>
      <c r="M42" s="42"/>
      <c r="N42" s="42"/>
      <c r="O42" s="42"/>
      <c r="P42" s="14">
        <f t="shared" si="12"/>
        <v>10</v>
      </c>
      <c r="Q42" s="42"/>
      <c r="R42" s="42"/>
      <c r="S42" s="39">
        <v>10</v>
      </c>
      <c r="T42" s="42"/>
      <c r="U42" s="42"/>
    </row>
    <row r="43" spans="1:21" ht="13.5">
      <c r="A43" s="486" t="s">
        <v>61</v>
      </c>
      <c r="B43" s="45" t="s">
        <v>53</v>
      </c>
      <c r="C43" s="29">
        <v>25</v>
      </c>
      <c r="D43" s="42"/>
      <c r="E43" s="42"/>
      <c r="F43" s="42">
        <v>25</v>
      </c>
      <c r="G43" s="42"/>
      <c r="H43" s="42"/>
      <c r="I43" s="36">
        <f t="shared" si="10"/>
        <v>40</v>
      </c>
      <c r="J43" s="42"/>
      <c r="K43" s="42"/>
      <c r="L43" s="39">
        <f>SUM(L44:L45)</f>
        <v>40</v>
      </c>
      <c r="M43" s="42"/>
      <c r="N43" s="42"/>
      <c r="O43" s="42"/>
      <c r="P43" s="14">
        <f t="shared" si="12"/>
        <v>40</v>
      </c>
      <c r="Q43" s="42"/>
      <c r="R43" s="42"/>
      <c r="S43" s="39">
        <f>SUM(S44:S45)</f>
        <v>40</v>
      </c>
      <c r="T43" s="42"/>
      <c r="U43" s="42"/>
    </row>
    <row r="44" spans="1:21" ht="64.5" thickBot="1">
      <c r="A44" s="486"/>
      <c r="B44" s="49" t="s">
        <v>62</v>
      </c>
      <c r="C44" s="29">
        <v>10</v>
      </c>
      <c r="D44" s="42"/>
      <c r="E44" s="42"/>
      <c r="F44" s="42">
        <v>10</v>
      </c>
      <c r="G44" s="42"/>
      <c r="H44" s="42"/>
      <c r="I44" s="36">
        <f t="shared" si="10"/>
        <v>25</v>
      </c>
      <c r="J44" s="42"/>
      <c r="K44" s="42"/>
      <c r="L44" s="39">
        <v>25</v>
      </c>
      <c r="M44" s="42"/>
      <c r="N44" s="42"/>
      <c r="O44" s="42"/>
      <c r="P44" s="14">
        <f t="shared" si="12"/>
        <v>25</v>
      </c>
      <c r="Q44" s="42"/>
      <c r="R44" s="42"/>
      <c r="S44" s="39">
        <v>25</v>
      </c>
      <c r="T44" s="42"/>
      <c r="U44" s="42"/>
    </row>
    <row r="45" spans="1:21" ht="26.25" thickBot="1">
      <c r="A45" s="486"/>
      <c r="B45" s="50" t="s">
        <v>63</v>
      </c>
      <c r="C45" s="29">
        <v>15</v>
      </c>
      <c r="D45" s="42"/>
      <c r="E45" s="42"/>
      <c r="F45" s="42">
        <v>15</v>
      </c>
      <c r="G45" s="42"/>
      <c r="H45" s="42"/>
      <c r="I45" s="36">
        <f t="shared" si="10"/>
        <v>15</v>
      </c>
      <c r="J45" s="42"/>
      <c r="K45" s="42"/>
      <c r="L45" s="39">
        <v>15</v>
      </c>
      <c r="M45" s="42"/>
      <c r="N45" s="42"/>
      <c r="O45" s="42"/>
      <c r="P45" s="14">
        <f t="shared" si="12"/>
        <v>15</v>
      </c>
      <c r="Q45" s="42"/>
      <c r="R45" s="42"/>
      <c r="S45" s="39">
        <v>15</v>
      </c>
      <c r="T45" s="42"/>
      <c r="U45" s="42"/>
    </row>
    <row r="46" spans="1:21" ht="13.5">
      <c r="A46" s="51" t="s">
        <v>64</v>
      </c>
      <c r="B46" s="45" t="s">
        <v>65</v>
      </c>
      <c r="C46" s="29">
        <f t="shared" si="8"/>
        <v>1000</v>
      </c>
      <c r="D46" s="42"/>
      <c r="E46" s="42"/>
      <c r="F46" s="42"/>
      <c r="G46" s="42"/>
      <c r="H46" s="42">
        <f>SUM(H47:H48)</f>
        <v>1000</v>
      </c>
      <c r="I46" s="36">
        <f>SUM(J46:N46)</f>
        <v>8651.4</v>
      </c>
      <c r="J46" s="42">
        <f t="shared" ref="J46:R46" si="13">SUM(J47:J48)</f>
        <v>0</v>
      </c>
      <c r="K46" s="42">
        <f t="shared" si="13"/>
        <v>0</v>
      </c>
      <c r="L46" s="42">
        <f t="shared" si="13"/>
        <v>0</v>
      </c>
      <c r="M46" s="42">
        <f t="shared" si="13"/>
        <v>0</v>
      </c>
      <c r="N46" s="105">
        <f>SUM(N47:N49)</f>
        <v>8651.4</v>
      </c>
      <c r="O46" s="42">
        <f t="shared" si="13"/>
        <v>0</v>
      </c>
      <c r="P46" s="14">
        <f t="shared" si="12"/>
        <v>8651.4</v>
      </c>
      <c r="Q46" s="42">
        <f t="shared" si="13"/>
        <v>0</v>
      </c>
      <c r="R46" s="42">
        <f t="shared" si="13"/>
        <v>0</v>
      </c>
      <c r="S46" s="42">
        <f>SUM(S47:S48)</f>
        <v>0</v>
      </c>
      <c r="T46" s="42">
        <f>SUM(T47:T48)</f>
        <v>0</v>
      </c>
      <c r="U46" s="105">
        <f>SUM(U47:U49)</f>
        <v>8651.4</v>
      </c>
    </row>
    <row r="47" spans="1:21" ht="25.5">
      <c r="A47" s="486"/>
      <c r="B47" s="52" t="s">
        <v>66</v>
      </c>
      <c r="C47" s="29">
        <f>SUM(D47:H47)</f>
        <v>400</v>
      </c>
      <c r="D47" s="42"/>
      <c r="E47" s="42"/>
      <c r="F47" s="42"/>
      <c r="G47" s="42"/>
      <c r="H47" s="42">
        <v>400</v>
      </c>
      <c r="I47" s="36">
        <f t="shared" si="10"/>
        <v>2911.6</v>
      </c>
      <c r="J47" s="42"/>
      <c r="K47" s="42"/>
      <c r="L47" s="39"/>
      <c r="M47" s="42"/>
      <c r="N47" s="520">
        <v>2911.6</v>
      </c>
      <c r="O47" s="42"/>
      <c r="P47" s="14">
        <f t="shared" si="12"/>
        <v>2911.6</v>
      </c>
      <c r="Q47" s="42"/>
      <c r="R47" s="42"/>
      <c r="S47" s="39"/>
      <c r="T47" s="42"/>
      <c r="U47" s="520">
        <v>2911.6</v>
      </c>
    </row>
    <row r="48" spans="1:21" ht="13.5">
      <c r="A48" s="486"/>
      <c r="B48" s="53" t="s">
        <v>67</v>
      </c>
      <c r="C48" s="29">
        <f>SUM(D48:H48)</f>
        <v>600</v>
      </c>
      <c r="D48" s="42"/>
      <c r="E48" s="42"/>
      <c r="F48" s="42"/>
      <c r="G48" s="42"/>
      <c r="H48" s="42">
        <v>600</v>
      </c>
      <c r="I48" s="36">
        <f t="shared" si="10"/>
        <v>4983</v>
      </c>
      <c r="J48" s="42"/>
      <c r="K48" s="42"/>
      <c r="L48" s="42"/>
      <c r="M48" s="42"/>
      <c r="N48" s="520">
        <v>4983</v>
      </c>
      <c r="O48" s="42"/>
      <c r="P48" s="14">
        <f t="shared" si="12"/>
        <v>4983</v>
      </c>
      <c r="Q48" s="42"/>
      <c r="R48" s="38"/>
      <c r="S48" s="42"/>
      <c r="T48" s="42"/>
      <c r="U48" s="520">
        <v>4983</v>
      </c>
    </row>
    <row r="49" spans="1:23" ht="13.5">
      <c r="A49" s="431"/>
      <c r="B49" s="432"/>
      <c r="C49" s="29"/>
      <c r="D49" s="42"/>
      <c r="E49" s="42"/>
      <c r="F49" s="42"/>
      <c r="G49" s="42"/>
      <c r="H49" s="42"/>
      <c r="I49" s="36">
        <f t="shared" si="10"/>
        <v>756.8</v>
      </c>
      <c r="J49" s="42"/>
      <c r="K49" s="42"/>
      <c r="L49" s="42"/>
      <c r="M49" s="42"/>
      <c r="N49" s="38">
        <v>756.8</v>
      </c>
      <c r="O49" s="42"/>
      <c r="P49" s="14">
        <f t="shared" si="12"/>
        <v>756.8</v>
      </c>
      <c r="Q49" s="42"/>
      <c r="R49" s="38"/>
      <c r="S49" s="42"/>
      <c r="T49" s="42"/>
      <c r="U49" s="38">
        <v>756.8</v>
      </c>
    </row>
    <row r="50" spans="1:23" ht="42.75" customHeight="1">
      <c r="A50" s="1">
        <v>4</v>
      </c>
      <c r="B50" s="54" t="s">
        <v>68</v>
      </c>
      <c r="C50" s="55">
        <f>SUM(D50:H50)</f>
        <v>58848</v>
      </c>
      <c r="D50" s="29"/>
      <c r="E50" s="29"/>
      <c r="F50" s="56">
        <f>F51+F58+F69+F82</f>
        <v>57341.5</v>
      </c>
      <c r="G50" s="56">
        <f>G51+G58+G69+G82</f>
        <v>0</v>
      </c>
      <c r="H50" s="56">
        <f>H51+H58+H69+H82</f>
        <v>1506.5</v>
      </c>
      <c r="I50" s="57">
        <f>SUM(J50:N50)</f>
        <v>79376.140000000014</v>
      </c>
      <c r="J50" s="56"/>
      <c r="K50" s="56">
        <f>K51+K58+K69+K82</f>
        <v>40236.239999999998</v>
      </c>
      <c r="L50" s="56">
        <f>L51+L58+L69+L82</f>
        <v>38002.300000000003</v>
      </c>
      <c r="M50" s="56"/>
      <c r="N50" s="56">
        <f>N51+N58+N69+N82</f>
        <v>1137.5999999999999</v>
      </c>
      <c r="O50" s="29"/>
      <c r="P50" s="57">
        <f>SUM(Q50:U50)</f>
        <v>79266.640000000014</v>
      </c>
      <c r="Q50" s="57"/>
      <c r="R50" s="56">
        <f>R51+R58+R69+R82</f>
        <v>40236.239999999998</v>
      </c>
      <c r="S50" s="56">
        <f>S51+S58+S69+S82</f>
        <v>37892.800000000003</v>
      </c>
      <c r="T50" s="58"/>
      <c r="U50" s="56">
        <f>U51+U58+U69+U82</f>
        <v>1137.5999999999999</v>
      </c>
      <c r="W50" s="484"/>
    </row>
    <row r="51" spans="1:23">
      <c r="A51" s="1" t="s">
        <v>69</v>
      </c>
      <c r="B51" s="59" t="s">
        <v>70</v>
      </c>
      <c r="C51" s="27">
        <f t="shared" ref="C51:C86" si="14">SUM(D51:H51)</f>
        <v>12779.2</v>
      </c>
      <c r="D51" s="28"/>
      <c r="E51" s="28"/>
      <c r="F51" s="60">
        <f>F52+F53+F57</f>
        <v>12779.2</v>
      </c>
      <c r="G51" s="60">
        <f>G52+G53+G57</f>
        <v>0</v>
      </c>
      <c r="H51" s="60">
        <f>H52+H53+H57</f>
        <v>0</v>
      </c>
      <c r="I51" s="61">
        <f t="shared" ref="I51:I86" si="15">SUM(J51:N51)</f>
        <v>14150</v>
      </c>
      <c r="J51" s="60"/>
      <c r="K51" s="60">
        <f>K52+K53+K57</f>
        <v>3466.6</v>
      </c>
      <c r="L51" s="60">
        <f>L52+L53+L57</f>
        <v>10683.4</v>
      </c>
      <c r="M51" s="60"/>
      <c r="N51" s="60"/>
      <c r="O51" s="42"/>
      <c r="P51" s="61">
        <f>SUM(Q51:U51)</f>
        <v>14040.5</v>
      </c>
      <c r="Q51" s="62"/>
      <c r="R51" s="439">
        <f>R52+R53+R57</f>
        <v>3466.6</v>
      </c>
      <c r="S51" s="439">
        <f>S52+S53+S57</f>
        <v>10573.9</v>
      </c>
      <c r="T51" s="441"/>
      <c r="U51" s="441"/>
    </row>
    <row r="52" spans="1:23">
      <c r="B52" s="65" t="s">
        <v>71</v>
      </c>
      <c r="C52" s="27">
        <f t="shared" si="14"/>
        <v>11310.2</v>
      </c>
      <c r="D52" s="28"/>
      <c r="E52" s="28"/>
      <c r="F52" s="66">
        <v>11310.2</v>
      </c>
      <c r="G52" s="60">
        <v>0</v>
      </c>
      <c r="H52" s="60">
        <v>0</v>
      </c>
      <c r="I52" s="61">
        <f t="shared" si="15"/>
        <v>13826</v>
      </c>
      <c r="J52" s="67"/>
      <c r="K52" s="521">
        <f>3316.2+150.4</f>
        <v>3466.6</v>
      </c>
      <c r="L52" s="418">
        <v>10359.4</v>
      </c>
      <c r="M52" s="60"/>
      <c r="N52" s="60"/>
      <c r="O52" s="42"/>
      <c r="P52" s="61">
        <f t="shared" ref="P52:P86" si="16">SUM(Q52:U52)</f>
        <v>13716.5</v>
      </c>
      <c r="Q52" s="62"/>
      <c r="R52" s="522">
        <f>3316.2+150.4</f>
        <v>3466.6</v>
      </c>
      <c r="S52" s="418">
        <v>10249.9</v>
      </c>
      <c r="T52" s="441"/>
      <c r="U52" s="441"/>
    </row>
    <row r="53" spans="1:23">
      <c r="B53" s="65" t="s">
        <v>72</v>
      </c>
      <c r="C53" s="27">
        <f t="shared" si="14"/>
        <v>990</v>
      </c>
      <c r="D53" s="28"/>
      <c r="E53" s="28"/>
      <c r="F53" s="69">
        <v>990</v>
      </c>
      <c r="G53" s="60">
        <f>SUM(G54:G56)</f>
        <v>0</v>
      </c>
      <c r="H53" s="60">
        <f>SUM(H54:H56)</f>
        <v>0</v>
      </c>
      <c r="I53" s="61">
        <f t="shared" si="15"/>
        <v>140</v>
      </c>
      <c r="J53" s="60"/>
      <c r="K53" s="60"/>
      <c r="L53" s="68">
        <f>SUM(L54:L56)</f>
        <v>140</v>
      </c>
      <c r="M53" s="60"/>
      <c r="N53" s="60"/>
      <c r="O53" s="42"/>
      <c r="P53" s="61">
        <f t="shared" si="16"/>
        <v>140</v>
      </c>
      <c r="Q53" s="62"/>
      <c r="R53" s="442"/>
      <c r="S53" s="439">
        <f>SUM(S54:S56)</f>
        <v>140</v>
      </c>
      <c r="T53" s="441"/>
      <c r="U53" s="441"/>
    </row>
    <row r="54" spans="1:23" ht="25.5">
      <c r="B54" s="70" t="s">
        <v>73</v>
      </c>
      <c r="C54" s="27">
        <f t="shared" si="14"/>
        <v>60</v>
      </c>
      <c r="D54" s="28"/>
      <c r="E54" s="28"/>
      <c r="F54" s="71">
        <v>60</v>
      </c>
      <c r="G54" s="71">
        <v>0</v>
      </c>
      <c r="H54" s="71">
        <v>0</v>
      </c>
      <c r="I54" s="61">
        <f t="shared" si="15"/>
        <v>60</v>
      </c>
      <c r="J54" s="72"/>
      <c r="K54" s="72"/>
      <c r="L54" s="523">
        <v>60</v>
      </c>
      <c r="M54" s="71"/>
      <c r="N54" s="71"/>
      <c r="O54" s="42"/>
      <c r="P54" s="61">
        <f t="shared" si="16"/>
        <v>60</v>
      </c>
      <c r="Q54" s="62"/>
      <c r="R54" s="442"/>
      <c r="S54" s="523">
        <v>60</v>
      </c>
      <c r="T54" s="441"/>
      <c r="U54" s="441"/>
    </row>
    <row r="55" spans="1:23">
      <c r="B55" s="70" t="s">
        <v>74</v>
      </c>
      <c r="C55" s="27">
        <f t="shared" si="14"/>
        <v>30</v>
      </c>
      <c r="D55" s="28"/>
      <c r="E55" s="28"/>
      <c r="F55" s="71">
        <v>30</v>
      </c>
      <c r="G55" s="71">
        <v>0</v>
      </c>
      <c r="H55" s="71">
        <v>0</v>
      </c>
      <c r="I55" s="61">
        <f t="shared" si="15"/>
        <v>27</v>
      </c>
      <c r="J55" s="72"/>
      <c r="K55" s="72"/>
      <c r="L55" s="523">
        <v>27</v>
      </c>
      <c r="M55" s="436"/>
      <c r="N55" s="436"/>
      <c r="O55" s="42"/>
      <c r="P55" s="61">
        <f t="shared" si="16"/>
        <v>27</v>
      </c>
      <c r="Q55" s="62"/>
      <c r="R55" s="442"/>
      <c r="S55" s="523">
        <v>27</v>
      </c>
      <c r="T55" s="441"/>
      <c r="U55" s="441"/>
    </row>
    <row r="56" spans="1:23">
      <c r="B56" s="70" t="s">
        <v>75</v>
      </c>
      <c r="C56" s="27">
        <f t="shared" si="14"/>
        <v>900</v>
      </c>
      <c r="D56" s="28"/>
      <c r="E56" s="28"/>
      <c r="F56" s="71">
        <v>900</v>
      </c>
      <c r="G56" s="71">
        <v>0</v>
      </c>
      <c r="H56" s="71">
        <v>0</v>
      </c>
      <c r="I56" s="61">
        <f t="shared" si="15"/>
        <v>53</v>
      </c>
      <c r="J56" s="72"/>
      <c r="K56" s="72"/>
      <c r="L56" s="523">
        <v>53</v>
      </c>
      <c r="M56" s="436"/>
      <c r="N56" s="436"/>
      <c r="O56" s="42"/>
      <c r="P56" s="61">
        <f t="shared" si="16"/>
        <v>53</v>
      </c>
      <c r="Q56" s="62"/>
      <c r="R56" s="442"/>
      <c r="S56" s="523">
        <v>53</v>
      </c>
      <c r="T56" s="441"/>
      <c r="U56" s="441"/>
    </row>
    <row r="57" spans="1:23">
      <c r="B57" s="73" t="s">
        <v>76</v>
      </c>
      <c r="C57" s="27">
        <f t="shared" si="14"/>
        <v>479</v>
      </c>
      <c r="D57" s="28"/>
      <c r="E57" s="28"/>
      <c r="F57" s="74">
        <v>479</v>
      </c>
      <c r="G57" s="74">
        <v>0</v>
      </c>
      <c r="H57" s="74">
        <v>0</v>
      </c>
      <c r="I57" s="61">
        <f t="shared" si="15"/>
        <v>184</v>
      </c>
      <c r="J57" s="67"/>
      <c r="K57" s="67"/>
      <c r="L57" s="415">
        <v>184</v>
      </c>
      <c r="M57" s="437"/>
      <c r="N57" s="437"/>
      <c r="O57" s="42"/>
      <c r="P57" s="61">
        <f t="shared" si="16"/>
        <v>184</v>
      </c>
      <c r="Q57" s="62"/>
      <c r="R57" s="442"/>
      <c r="S57" s="415">
        <v>184</v>
      </c>
      <c r="T57" s="441"/>
      <c r="U57" s="441"/>
    </row>
    <row r="58" spans="1:23" ht="25.5">
      <c r="A58" s="1" t="s">
        <v>77</v>
      </c>
      <c r="B58" s="65" t="s">
        <v>78</v>
      </c>
      <c r="C58" s="27">
        <f t="shared" si="14"/>
        <v>16774.099999999999</v>
      </c>
      <c r="D58" s="28"/>
      <c r="E58" s="28"/>
      <c r="F58" s="60">
        <f>F59+F62+F65+F66</f>
        <v>15274.1</v>
      </c>
      <c r="G58" s="60">
        <f>G59+G62+G65+G66</f>
        <v>0</v>
      </c>
      <c r="H58" s="60">
        <f>H59+H62+H65+H66</f>
        <v>1500</v>
      </c>
      <c r="I58" s="61">
        <f>SUM(J58:N58)</f>
        <v>31355.94</v>
      </c>
      <c r="J58" s="60"/>
      <c r="K58" s="60">
        <f>SUM(K59+K62)+K65</f>
        <v>19278.439999999999</v>
      </c>
      <c r="L58" s="438">
        <f>SUM(L59+L66)</f>
        <v>10962.699999999999</v>
      </c>
      <c r="M58" s="439"/>
      <c r="N58" s="440">
        <f>SUM(N59+N66)</f>
        <v>1114.8</v>
      </c>
      <c r="O58" s="42"/>
      <c r="P58" s="61">
        <f t="shared" si="16"/>
        <v>31355.94</v>
      </c>
      <c r="Q58" s="62"/>
      <c r="R58" s="439">
        <f>SUM(R59+R62)+R65</f>
        <v>19278.439999999999</v>
      </c>
      <c r="S58" s="438">
        <f>SUM(S59+S66)</f>
        <v>10962.699999999999</v>
      </c>
      <c r="T58" s="439">
        <f>SUM(T59+T62)+T65</f>
        <v>0</v>
      </c>
      <c r="U58" s="440">
        <f>SUM(U59+U66)</f>
        <v>1114.8</v>
      </c>
    </row>
    <row r="59" spans="1:23">
      <c r="B59" s="65" t="s">
        <v>79</v>
      </c>
      <c r="C59" s="27">
        <f t="shared" si="14"/>
        <v>15733.1</v>
      </c>
      <c r="D59" s="28"/>
      <c r="E59" s="28"/>
      <c r="F59" s="67">
        <v>14233.1</v>
      </c>
      <c r="G59" s="67">
        <f>SUM(G60:G61)</f>
        <v>0</v>
      </c>
      <c r="H59" s="67">
        <f>SUM(H60:H61)</f>
        <v>1500</v>
      </c>
      <c r="I59" s="61">
        <f t="shared" si="15"/>
        <v>29012.3</v>
      </c>
      <c r="J59" s="67"/>
      <c r="K59" s="524">
        <f>14913+3022.7</f>
        <v>17935.7</v>
      </c>
      <c r="L59" s="523">
        <f>10652.8-424.5-75.5-151-40</f>
        <v>9961.7999999999993</v>
      </c>
      <c r="M59" s="437"/>
      <c r="N59" s="525">
        <v>1114.8</v>
      </c>
      <c r="O59" s="42"/>
      <c r="P59" s="61">
        <f t="shared" si="16"/>
        <v>29012.3</v>
      </c>
      <c r="Q59" s="62"/>
      <c r="R59" s="526">
        <f>14913+3022.7</f>
        <v>17935.7</v>
      </c>
      <c r="S59" s="526">
        <f>10652.8-424.5-75.5-151-40</f>
        <v>9961.7999999999993</v>
      </c>
      <c r="T59" s="437"/>
      <c r="U59" s="525">
        <v>1114.8</v>
      </c>
    </row>
    <row r="60" spans="1:23">
      <c r="B60" s="70" t="s">
        <v>80</v>
      </c>
      <c r="C60" s="27">
        <f t="shared" si="14"/>
        <v>15733.1</v>
      </c>
      <c r="D60" s="28"/>
      <c r="E60" s="28"/>
      <c r="F60" s="71">
        <v>14233.1</v>
      </c>
      <c r="G60" s="71">
        <v>0</v>
      </c>
      <c r="H60" s="71">
        <v>1500</v>
      </c>
      <c r="I60" s="61">
        <f t="shared" si="15"/>
        <v>29012.3</v>
      </c>
      <c r="J60" s="72"/>
      <c r="K60" s="524">
        <f>14913+3022.7</f>
        <v>17935.7</v>
      </c>
      <c r="L60" s="523">
        <f>10652.8-424.5-75.5-151-40</f>
        <v>9961.7999999999993</v>
      </c>
      <c r="M60" s="67"/>
      <c r="N60" s="527">
        <v>1114.8</v>
      </c>
      <c r="O60" s="42"/>
      <c r="P60" s="61">
        <f t="shared" si="16"/>
        <v>29012.3</v>
      </c>
      <c r="Q60" s="62"/>
      <c r="R60" s="526">
        <f>14913+3022.7</f>
        <v>17935.7</v>
      </c>
      <c r="S60" s="526">
        <f>10652.8-424.5-75.5-151-40</f>
        <v>9961.7999999999993</v>
      </c>
      <c r="T60" s="437"/>
      <c r="U60" s="525">
        <v>1114.8</v>
      </c>
    </row>
    <row r="61" spans="1:23">
      <c r="B61" s="70" t="s">
        <v>81</v>
      </c>
      <c r="C61" s="27">
        <f t="shared" si="14"/>
        <v>0</v>
      </c>
      <c r="D61" s="28"/>
      <c r="E61" s="28"/>
      <c r="F61" s="71">
        <v>0</v>
      </c>
      <c r="G61" s="71">
        <v>0</v>
      </c>
      <c r="H61" s="71">
        <v>0</v>
      </c>
      <c r="I61" s="61">
        <f t="shared" si="15"/>
        <v>0</v>
      </c>
      <c r="J61" s="72"/>
      <c r="K61" s="72"/>
      <c r="L61" s="71"/>
      <c r="M61" s="71"/>
      <c r="N61" s="71"/>
      <c r="O61" s="42"/>
      <c r="P61" s="61">
        <f t="shared" si="16"/>
        <v>0</v>
      </c>
      <c r="Q61" s="62"/>
      <c r="R61" s="442"/>
      <c r="S61" s="442"/>
      <c r="T61" s="441"/>
      <c r="U61" s="441"/>
    </row>
    <row r="62" spans="1:23">
      <c r="B62" s="75" t="s">
        <v>82</v>
      </c>
      <c r="C62" s="27">
        <f t="shared" si="14"/>
        <v>0</v>
      </c>
      <c r="D62" s="28"/>
      <c r="E62" s="28"/>
      <c r="F62" s="67">
        <f>SUM(F63:F64)</f>
        <v>0</v>
      </c>
      <c r="G62" s="67">
        <f>SUM(G63:G64)</f>
        <v>0</v>
      </c>
      <c r="H62" s="67">
        <f>SUM(H63:H64)</f>
        <v>0</v>
      </c>
      <c r="I62" s="61">
        <f t="shared" si="15"/>
        <v>560.73</v>
      </c>
      <c r="J62" s="67"/>
      <c r="K62" s="418">
        <v>560.73</v>
      </c>
      <c r="L62" s="74"/>
      <c r="M62" s="67"/>
      <c r="N62" s="67"/>
      <c r="O62" s="42"/>
      <c r="P62" s="61">
        <f t="shared" si="16"/>
        <v>560.73</v>
      </c>
      <c r="Q62" s="62"/>
      <c r="R62" s="528">
        <v>560.73</v>
      </c>
      <c r="S62" s="445"/>
      <c r="T62" s="441"/>
      <c r="U62" s="441"/>
    </row>
    <row r="63" spans="1:23">
      <c r="B63" s="70" t="s">
        <v>83</v>
      </c>
      <c r="C63" s="27">
        <f t="shared" si="14"/>
        <v>0</v>
      </c>
      <c r="D63" s="28"/>
      <c r="E63" s="28"/>
      <c r="F63" s="72">
        <v>0</v>
      </c>
      <c r="G63" s="72">
        <v>0</v>
      </c>
      <c r="H63" s="72">
        <v>0</v>
      </c>
      <c r="I63" s="61">
        <f t="shared" si="15"/>
        <v>0</v>
      </c>
      <c r="J63" s="72"/>
      <c r="K63" s="72"/>
      <c r="L63" s="71"/>
      <c r="M63" s="72"/>
      <c r="N63" s="72"/>
      <c r="O63" s="42"/>
      <c r="P63" s="61">
        <f t="shared" si="16"/>
        <v>0</v>
      </c>
      <c r="Q63" s="62"/>
      <c r="R63" s="442"/>
      <c r="S63" s="445"/>
      <c r="T63" s="441"/>
      <c r="U63" s="441"/>
    </row>
    <row r="64" spans="1:23">
      <c r="B64" s="70" t="s">
        <v>84</v>
      </c>
      <c r="C64" s="27">
        <f t="shared" si="14"/>
        <v>0</v>
      </c>
      <c r="D64" s="28"/>
      <c r="E64" s="28"/>
      <c r="F64" s="60">
        <v>0</v>
      </c>
      <c r="G64" s="60">
        <v>0</v>
      </c>
      <c r="H64" s="60">
        <v>0</v>
      </c>
      <c r="I64" s="61">
        <f t="shared" si="15"/>
        <v>560.73</v>
      </c>
      <c r="J64" s="60"/>
      <c r="K64" s="418">
        <v>560.73</v>
      </c>
      <c r="L64" s="68"/>
      <c r="M64" s="60"/>
      <c r="N64" s="60"/>
      <c r="O64" s="42"/>
      <c r="P64" s="61">
        <f t="shared" si="16"/>
        <v>560.73</v>
      </c>
      <c r="Q64" s="62"/>
      <c r="R64" s="528">
        <v>560.73</v>
      </c>
      <c r="S64" s="445"/>
      <c r="T64" s="441"/>
      <c r="U64" s="441"/>
    </row>
    <row r="65" spans="1:21">
      <c r="B65" s="76" t="s">
        <v>85</v>
      </c>
      <c r="C65" s="27">
        <f t="shared" si="14"/>
        <v>0</v>
      </c>
      <c r="D65" s="28"/>
      <c r="E65" s="28"/>
      <c r="F65" s="67">
        <v>0</v>
      </c>
      <c r="G65" s="67">
        <v>0</v>
      </c>
      <c r="H65" s="67">
        <v>0</v>
      </c>
      <c r="I65" s="61">
        <f t="shared" si="15"/>
        <v>782.01</v>
      </c>
      <c r="J65" s="67"/>
      <c r="K65" s="67">
        <v>782.01</v>
      </c>
      <c r="L65" s="74"/>
      <c r="M65" s="67"/>
      <c r="N65" s="67"/>
      <c r="O65" s="42"/>
      <c r="P65" s="61">
        <f t="shared" si="16"/>
        <v>782.01</v>
      </c>
      <c r="Q65" s="62"/>
      <c r="R65" s="437">
        <v>782.01</v>
      </c>
      <c r="S65" s="446"/>
      <c r="T65" s="441"/>
      <c r="U65" s="441"/>
    </row>
    <row r="66" spans="1:21">
      <c r="B66" s="70" t="s">
        <v>86</v>
      </c>
      <c r="C66" s="27">
        <f t="shared" si="14"/>
        <v>1041</v>
      </c>
      <c r="D66" s="28"/>
      <c r="E66" s="28"/>
      <c r="F66" s="74">
        <f>SUM(F67:F68)</f>
        <v>1041</v>
      </c>
      <c r="G66" s="74">
        <f>SUM(G67:G68)</f>
        <v>0</v>
      </c>
      <c r="H66" s="74">
        <f>SUM(H67:H68)</f>
        <v>0</v>
      </c>
      <c r="I66" s="61">
        <f t="shared" si="15"/>
        <v>1000.9</v>
      </c>
      <c r="J66" s="74"/>
      <c r="K66" s="74"/>
      <c r="L66" s="74">
        <f>SUM(L67:L68)</f>
        <v>1000.9</v>
      </c>
      <c r="M66" s="74"/>
      <c r="N66" s="74"/>
      <c r="O66" s="42"/>
      <c r="P66" s="61">
        <f t="shared" si="16"/>
        <v>1000.9</v>
      </c>
      <c r="Q66" s="62"/>
      <c r="R66" s="442"/>
      <c r="S66" s="437">
        <f>SUM(S67:S68)</f>
        <v>1000.9</v>
      </c>
      <c r="T66" s="441"/>
      <c r="U66" s="441"/>
    </row>
    <row r="67" spans="1:21">
      <c r="B67" s="65" t="s">
        <v>87</v>
      </c>
      <c r="C67" s="27">
        <f t="shared" si="14"/>
        <v>541</v>
      </c>
      <c r="D67" s="28"/>
      <c r="E67" s="28"/>
      <c r="F67" s="74">
        <v>541</v>
      </c>
      <c r="G67" s="74">
        <v>0</v>
      </c>
      <c r="H67" s="74">
        <v>0</v>
      </c>
      <c r="I67" s="61">
        <f t="shared" si="15"/>
        <v>576.4</v>
      </c>
      <c r="J67" s="72"/>
      <c r="K67" s="72"/>
      <c r="L67" s="415">
        <f>170-0.1+75.5+151+180</f>
        <v>576.4</v>
      </c>
      <c r="M67" s="74"/>
      <c r="N67" s="74"/>
      <c r="O67" s="42"/>
      <c r="P67" s="61">
        <f t="shared" si="16"/>
        <v>576.4</v>
      </c>
      <c r="Q67" s="62"/>
      <c r="R67" s="442"/>
      <c r="S67" s="415">
        <f>170-0.1+75.5+151+180</f>
        <v>576.4</v>
      </c>
      <c r="T67" s="441"/>
      <c r="U67" s="441"/>
    </row>
    <row r="68" spans="1:21">
      <c r="B68" s="77" t="s">
        <v>88</v>
      </c>
      <c r="C68" s="27">
        <f t="shared" si="14"/>
        <v>500</v>
      </c>
      <c r="D68" s="28"/>
      <c r="E68" s="28"/>
      <c r="F68" s="74">
        <v>500</v>
      </c>
      <c r="G68" s="74">
        <v>0</v>
      </c>
      <c r="H68" s="74">
        <v>0</v>
      </c>
      <c r="I68" s="61">
        <f t="shared" si="15"/>
        <v>424.5</v>
      </c>
      <c r="J68" s="72"/>
      <c r="K68" s="72"/>
      <c r="L68" s="415">
        <v>424.5</v>
      </c>
      <c r="M68" s="74"/>
      <c r="N68" s="74"/>
      <c r="O68" s="42"/>
      <c r="P68" s="61">
        <f t="shared" si="16"/>
        <v>424.5</v>
      </c>
      <c r="Q68" s="62"/>
      <c r="R68" s="442"/>
      <c r="S68" s="415">
        <v>424.5</v>
      </c>
      <c r="T68" s="441"/>
      <c r="U68" s="441"/>
    </row>
    <row r="69" spans="1:21">
      <c r="A69" s="1" t="s">
        <v>89</v>
      </c>
      <c r="B69" s="65" t="s">
        <v>90</v>
      </c>
      <c r="C69" s="27">
        <f>SUM(D69:H69)</f>
        <v>29294.7</v>
      </c>
      <c r="D69" s="28"/>
      <c r="E69" s="28"/>
      <c r="F69" s="67">
        <f>F81+F78+F73+F70</f>
        <v>29288.2</v>
      </c>
      <c r="G69" s="67">
        <f>G81+G78+G73+G70</f>
        <v>0</v>
      </c>
      <c r="H69" s="67">
        <f>H81+H78+H73+H70</f>
        <v>6.5</v>
      </c>
      <c r="I69" s="61">
        <f t="shared" si="15"/>
        <v>31008.799999999999</v>
      </c>
      <c r="J69" s="67"/>
      <c r="K69" s="67">
        <f>K81+K78+K73+K70</f>
        <v>14629.800000000001</v>
      </c>
      <c r="L69" s="67">
        <f>L81+L78+L73+L70</f>
        <v>16356.2</v>
      </c>
      <c r="M69" s="67"/>
      <c r="N69" s="67">
        <f>N81+N78+N73+N70</f>
        <v>22.8</v>
      </c>
      <c r="O69" s="42"/>
      <c r="P69" s="61">
        <f t="shared" si="16"/>
        <v>31008.799999999999</v>
      </c>
      <c r="Q69" s="62"/>
      <c r="R69" s="437">
        <f>R81+R78+R73+R70</f>
        <v>14629.800000000001</v>
      </c>
      <c r="S69" s="437">
        <f>S81+S78+S73+S70</f>
        <v>16356.2</v>
      </c>
      <c r="T69" s="441"/>
      <c r="U69" s="437">
        <f>U81+U78+U73+U70</f>
        <v>22.8</v>
      </c>
    </row>
    <row r="70" spans="1:21" ht="25.5">
      <c r="B70" s="65" t="s">
        <v>91</v>
      </c>
      <c r="C70" s="27">
        <f t="shared" si="14"/>
        <v>28399.7</v>
      </c>
      <c r="D70" s="28"/>
      <c r="E70" s="28"/>
      <c r="F70" s="67">
        <f>SUM(F71:F72)</f>
        <v>28393.200000000001</v>
      </c>
      <c r="G70" s="67">
        <f>SUM(G71:G72)</f>
        <v>0</v>
      </c>
      <c r="H70" s="67">
        <f>SUM(H71:H72)</f>
        <v>6.5</v>
      </c>
      <c r="I70" s="61">
        <f t="shared" si="15"/>
        <v>29957.200000000001</v>
      </c>
      <c r="J70" s="67"/>
      <c r="K70" s="523">
        <f>13198+1425.2</f>
        <v>14623.2</v>
      </c>
      <c r="L70" s="523">
        <f>16321.2-875-50-20-65</f>
        <v>15311.2</v>
      </c>
      <c r="M70" s="67"/>
      <c r="N70" s="527">
        <v>22.8</v>
      </c>
      <c r="O70" s="42"/>
      <c r="P70" s="61">
        <f t="shared" si="16"/>
        <v>29957.200000000001</v>
      </c>
      <c r="Q70" s="62"/>
      <c r="R70" s="526">
        <f>13198+1425.2</f>
        <v>14623.2</v>
      </c>
      <c r="S70" s="526">
        <f>16321.2-875-50-20-65</f>
        <v>15311.2</v>
      </c>
      <c r="T70" s="437"/>
      <c r="U70" s="525">
        <v>22.8</v>
      </c>
    </row>
    <row r="71" spans="1:21">
      <c r="B71" s="70" t="s">
        <v>92</v>
      </c>
      <c r="C71" s="27">
        <f t="shared" si="14"/>
        <v>28399.7</v>
      </c>
      <c r="D71" s="28"/>
      <c r="E71" s="28"/>
      <c r="F71" s="71">
        <v>28393.200000000001</v>
      </c>
      <c r="G71" s="72">
        <v>0</v>
      </c>
      <c r="H71" s="71">
        <v>6.5</v>
      </c>
      <c r="I71" s="61">
        <f t="shared" si="15"/>
        <v>29957.200000000001</v>
      </c>
      <c r="J71" s="72"/>
      <c r="K71" s="523">
        <f>13198+1425.2</f>
        <v>14623.2</v>
      </c>
      <c r="L71" s="523">
        <f>16321.2-875-50-20-65</f>
        <v>15311.2</v>
      </c>
      <c r="M71" s="72"/>
      <c r="N71" s="527">
        <v>22.8</v>
      </c>
      <c r="O71" s="42"/>
      <c r="P71" s="61">
        <f t="shared" si="16"/>
        <v>29957.200000000001</v>
      </c>
      <c r="Q71" s="62"/>
      <c r="R71" s="523">
        <f>13198+1425.2</f>
        <v>14623.2</v>
      </c>
      <c r="S71" s="523">
        <f>16321.2-875-50-20-65</f>
        <v>15311.2</v>
      </c>
      <c r="T71" s="441"/>
      <c r="U71" s="527">
        <v>22.8</v>
      </c>
    </row>
    <row r="72" spans="1:21" ht="25.5">
      <c r="B72" s="70" t="s">
        <v>93</v>
      </c>
      <c r="C72" s="27">
        <f t="shared" si="14"/>
        <v>0</v>
      </c>
      <c r="D72" s="28"/>
      <c r="E72" s="28"/>
      <c r="F72" s="72">
        <v>0</v>
      </c>
      <c r="G72" s="72">
        <v>0</v>
      </c>
      <c r="H72" s="72">
        <v>0</v>
      </c>
      <c r="I72" s="61">
        <f t="shared" si="15"/>
        <v>0</v>
      </c>
      <c r="J72" s="72"/>
      <c r="K72" s="72"/>
      <c r="L72" s="71"/>
      <c r="M72" s="72"/>
      <c r="N72" s="72"/>
      <c r="O72" s="42"/>
      <c r="P72" s="61">
        <f t="shared" si="16"/>
        <v>0</v>
      </c>
      <c r="Q72" s="62"/>
      <c r="R72" s="442"/>
      <c r="S72" s="442"/>
      <c r="T72" s="441"/>
      <c r="U72" s="441"/>
    </row>
    <row r="73" spans="1:21">
      <c r="B73" s="65" t="s">
        <v>94</v>
      </c>
      <c r="C73" s="27">
        <f t="shared" si="14"/>
        <v>875</v>
      </c>
      <c r="D73" s="28"/>
      <c r="E73" s="28"/>
      <c r="F73" s="67">
        <f>SUM(F74:F76)</f>
        <v>875</v>
      </c>
      <c r="G73" s="67">
        <f>SUM(G74:G76)</f>
        <v>0</v>
      </c>
      <c r="H73" s="67">
        <f>SUM(H74:H76)</f>
        <v>0</v>
      </c>
      <c r="I73" s="61">
        <f>SUM(J73:N73)</f>
        <v>925</v>
      </c>
      <c r="J73" s="67"/>
      <c r="K73" s="67"/>
      <c r="L73" s="74">
        <f>SUM(L75:L77)</f>
        <v>925</v>
      </c>
      <c r="M73" s="67"/>
      <c r="N73" s="67"/>
      <c r="O73" s="42"/>
      <c r="P73" s="61">
        <f t="shared" si="16"/>
        <v>925</v>
      </c>
      <c r="Q73" s="62"/>
      <c r="R73" s="442"/>
      <c r="S73" s="437">
        <f>SUM(S75:S77)</f>
        <v>925</v>
      </c>
      <c r="T73" s="441"/>
      <c r="U73" s="441"/>
    </row>
    <row r="74" spans="1:21">
      <c r="B74" s="75" t="s">
        <v>95</v>
      </c>
      <c r="C74" s="27">
        <f t="shared" si="14"/>
        <v>0</v>
      </c>
      <c r="D74" s="28"/>
      <c r="E74" s="28"/>
      <c r="F74" s="72">
        <v>0</v>
      </c>
      <c r="G74" s="72">
        <v>0</v>
      </c>
      <c r="H74" s="72">
        <v>0</v>
      </c>
      <c r="I74" s="61">
        <f t="shared" si="15"/>
        <v>0</v>
      </c>
      <c r="J74" s="72"/>
      <c r="K74" s="72"/>
      <c r="L74" s="71"/>
      <c r="M74" s="72"/>
      <c r="N74" s="72"/>
      <c r="O74" s="42"/>
      <c r="P74" s="61">
        <f t="shared" si="16"/>
        <v>0</v>
      </c>
      <c r="Q74" s="62"/>
      <c r="R74" s="442"/>
      <c r="S74" s="442"/>
      <c r="T74" s="441"/>
      <c r="U74" s="441"/>
    </row>
    <row r="75" spans="1:21">
      <c r="B75" s="78" t="s">
        <v>96</v>
      </c>
      <c r="C75" s="27">
        <f t="shared" si="14"/>
        <v>0</v>
      </c>
      <c r="D75" s="28"/>
      <c r="E75" s="28"/>
      <c r="F75" s="60">
        <v>0</v>
      </c>
      <c r="G75" s="60">
        <v>0</v>
      </c>
      <c r="H75" s="60">
        <v>0</v>
      </c>
      <c r="I75" s="61">
        <f t="shared" si="15"/>
        <v>0</v>
      </c>
      <c r="J75" s="60"/>
      <c r="K75" s="60"/>
      <c r="L75" s="68"/>
      <c r="M75" s="60"/>
      <c r="N75" s="60"/>
      <c r="O75" s="42"/>
      <c r="P75" s="61">
        <f t="shared" si="16"/>
        <v>0</v>
      </c>
      <c r="Q75" s="62"/>
      <c r="R75" s="442"/>
      <c r="S75" s="442"/>
      <c r="T75" s="441"/>
      <c r="U75" s="441"/>
    </row>
    <row r="76" spans="1:21">
      <c r="B76" s="78" t="s">
        <v>97</v>
      </c>
      <c r="C76" s="27">
        <f t="shared" si="14"/>
        <v>875</v>
      </c>
      <c r="D76" s="28"/>
      <c r="E76" s="28"/>
      <c r="F76" s="60">
        <v>875</v>
      </c>
      <c r="G76" s="60">
        <f>G77</f>
        <v>0</v>
      </c>
      <c r="H76" s="60">
        <f>H77</f>
        <v>0</v>
      </c>
      <c r="I76" s="61">
        <f t="shared" si="15"/>
        <v>870</v>
      </c>
      <c r="J76" s="60"/>
      <c r="K76" s="60"/>
      <c r="L76" s="523">
        <v>870</v>
      </c>
      <c r="M76" s="60"/>
      <c r="N76" s="60"/>
      <c r="O76" s="42"/>
      <c r="P76" s="61">
        <f t="shared" si="16"/>
        <v>870</v>
      </c>
      <c r="Q76" s="62"/>
      <c r="R76" s="442"/>
      <c r="S76" s="526">
        <v>870</v>
      </c>
      <c r="T76" s="441"/>
      <c r="U76" s="441"/>
    </row>
    <row r="77" spans="1:21">
      <c r="B77" s="79" t="s">
        <v>98</v>
      </c>
      <c r="C77" s="27">
        <f t="shared" si="14"/>
        <v>0</v>
      </c>
      <c r="D77" s="28"/>
      <c r="E77" s="28"/>
      <c r="F77" s="72"/>
      <c r="G77" s="72">
        <v>0</v>
      </c>
      <c r="H77" s="72">
        <v>0</v>
      </c>
      <c r="I77" s="61">
        <f t="shared" si="15"/>
        <v>55</v>
      </c>
      <c r="J77" s="72"/>
      <c r="K77" s="72"/>
      <c r="L77" s="523">
        <v>55</v>
      </c>
      <c r="M77" s="72"/>
      <c r="N77" s="72"/>
      <c r="O77" s="42"/>
      <c r="P77" s="61">
        <f t="shared" si="16"/>
        <v>55</v>
      </c>
      <c r="Q77" s="62"/>
      <c r="R77" s="442"/>
      <c r="S77" s="526">
        <v>55</v>
      </c>
      <c r="T77" s="441"/>
      <c r="U77" s="441"/>
    </row>
    <row r="78" spans="1:21">
      <c r="B78" s="78" t="s">
        <v>99</v>
      </c>
      <c r="C78" s="27">
        <f t="shared" si="14"/>
        <v>20</v>
      </c>
      <c r="D78" s="28"/>
      <c r="E78" s="28"/>
      <c r="F78" s="67">
        <f>SUM(F79:F80)</f>
        <v>20</v>
      </c>
      <c r="G78" s="67">
        <f>SUM(G79:G80)</f>
        <v>0</v>
      </c>
      <c r="H78" s="67">
        <f>SUM(H79:H80)</f>
        <v>0</v>
      </c>
      <c r="I78" s="61">
        <f t="shared" si="15"/>
        <v>106.6</v>
      </c>
      <c r="J78" s="67"/>
      <c r="K78" s="67">
        <f>SUM(K79:K80)</f>
        <v>6.6</v>
      </c>
      <c r="L78" s="67">
        <f>SUM(L79:L80)</f>
        <v>100</v>
      </c>
      <c r="M78" s="67"/>
      <c r="N78" s="67"/>
      <c r="O78" s="42"/>
      <c r="P78" s="61">
        <f t="shared" si="16"/>
        <v>106.6</v>
      </c>
      <c r="Q78" s="62"/>
      <c r="R78" s="437">
        <f>SUM(R79:R80)</f>
        <v>6.6</v>
      </c>
      <c r="S78" s="437">
        <f>SUM(S79:S80)</f>
        <v>100</v>
      </c>
      <c r="T78" s="441"/>
      <c r="U78" s="441"/>
    </row>
    <row r="79" spans="1:21">
      <c r="B79" s="78" t="s">
        <v>100</v>
      </c>
      <c r="C79" s="27">
        <f t="shared" si="14"/>
        <v>20</v>
      </c>
      <c r="D79" s="28"/>
      <c r="E79" s="28"/>
      <c r="F79" s="67">
        <v>20</v>
      </c>
      <c r="G79" s="67">
        <v>0</v>
      </c>
      <c r="H79" s="67">
        <v>0</v>
      </c>
      <c r="I79" s="61">
        <f t="shared" si="15"/>
        <v>100</v>
      </c>
      <c r="J79" s="67"/>
      <c r="K79" s="67"/>
      <c r="L79" s="415">
        <v>100</v>
      </c>
      <c r="M79" s="67"/>
      <c r="N79" s="67"/>
      <c r="O79" s="42"/>
      <c r="P79" s="61">
        <f t="shared" si="16"/>
        <v>100</v>
      </c>
      <c r="Q79" s="62"/>
      <c r="R79" s="442"/>
      <c r="S79" s="522">
        <v>100</v>
      </c>
      <c r="T79" s="441"/>
      <c r="U79" s="441"/>
    </row>
    <row r="80" spans="1:21">
      <c r="B80" s="78" t="s">
        <v>101</v>
      </c>
      <c r="C80" s="27">
        <f t="shared" si="14"/>
        <v>0</v>
      </c>
      <c r="D80" s="28"/>
      <c r="E80" s="28"/>
      <c r="F80" s="67">
        <v>0</v>
      </c>
      <c r="G80" s="67">
        <v>0</v>
      </c>
      <c r="H80" s="67">
        <v>0</v>
      </c>
      <c r="I80" s="61">
        <f t="shared" si="15"/>
        <v>6.6</v>
      </c>
      <c r="J80" s="67"/>
      <c r="K80" s="521">
        <v>6.6</v>
      </c>
      <c r="L80" s="74"/>
      <c r="M80" s="67"/>
      <c r="N80" s="67"/>
      <c r="O80" s="42"/>
      <c r="P80" s="61">
        <f t="shared" si="16"/>
        <v>6.6</v>
      </c>
      <c r="Q80" s="62"/>
      <c r="R80" s="522">
        <v>6.6</v>
      </c>
      <c r="S80" s="442"/>
      <c r="T80" s="441"/>
      <c r="U80" s="441"/>
    </row>
    <row r="81" spans="1:23">
      <c r="B81" s="78" t="s">
        <v>102</v>
      </c>
      <c r="C81" s="27">
        <f t="shared" si="14"/>
        <v>0</v>
      </c>
      <c r="D81" s="28"/>
      <c r="E81" s="28"/>
      <c r="F81" s="67"/>
      <c r="G81" s="67">
        <v>0</v>
      </c>
      <c r="H81" s="67">
        <v>0</v>
      </c>
      <c r="I81" s="61">
        <f t="shared" si="15"/>
        <v>20</v>
      </c>
      <c r="J81" s="67"/>
      <c r="K81" s="67"/>
      <c r="L81" s="415">
        <v>20</v>
      </c>
      <c r="M81" s="67"/>
      <c r="N81" s="67"/>
      <c r="O81" s="42"/>
      <c r="P81" s="61">
        <f t="shared" si="16"/>
        <v>20</v>
      </c>
      <c r="Q81" s="62"/>
      <c r="R81" s="442"/>
      <c r="S81" s="522">
        <v>20</v>
      </c>
      <c r="T81" s="441"/>
      <c r="U81" s="441"/>
    </row>
    <row r="82" spans="1:23" ht="25.5">
      <c r="A82" s="80" t="s">
        <v>103</v>
      </c>
      <c r="B82" s="65" t="s">
        <v>104</v>
      </c>
      <c r="C82" s="27">
        <f t="shared" si="14"/>
        <v>0</v>
      </c>
      <c r="D82" s="28"/>
      <c r="E82" s="28"/>
      <c r="F82" s="67">
        <f>SUM(F84:F86)</f>
        <v>0</v>
      </c>
      <c r="G82" s="67">
        <f>SUM(G84:G86)</f>
        <v>0</v>
      </c>
      <c r="H82" s="67">
        <f>SUM(H84:H86)</f>
        <v>0</v>
      </c>
      <c r="I82" s="61">
        <f t="shared" si="15"/>
        <v>2861.4</v>
      </c>
      <c r="J82" s="67"/>
      <c r="K82" s="523">
        <f>2272.5+588.9</f>
        <v>2861.4</v>
      </c>
      <c r="L82" s="74"/>
      <c r="M82" s="67"/>
      <c r="N82" s="67"/>
      <c r="O82" s="42"/>
      <c r="P82" s="61">
        <f t="shared" si="16"/>
        <v>2861.4</v>
      </c>
      <c r="Q82" s="62"/>
      <c r="R82" s="526">
        <f>2272.5+588.9</f>
        <v>2861.4</v>
      </c>
      <c r="S82" s="441"/>
      <c r="T82" s="441"/>
      <c r="U82" s="441"/>
    </row>
    <row r="83" spans="1:23">
      <c r="B83" s="81" t="s">
        <v>105</v>
      </c>
      <c r="C83" s="27"/>
      <c r="D83" s="28"/>
      <c r="E83" s="28"/>
      <c r="F83" s="67"/>
      <c r="G83" s="67"/>
      <c r="H83" s="67"/>
      <c r="I83" s="61">
        <f t="shared" si="15"/>
        <v>2861.4</v>
      </c>
      <c r="J83" s="67"/>
      <c r="K83" s="523">
        <f>2272.5+588.9</f>
        <v>2861.4</v>
      </c>
      <c r="L83" s="74"/>
      <c r="M83" s="67"/>
      <c r="N83" s="67"/>
      <c r="O83" s="28"/>
      <c r="P83" s="61">
        <f>SUM(Q83:U83)</f>
        <v>2861.4</v>
      </c>
      <c r="Q83" s="62"/>
      <c r="R83" s="526">
        <f>2272.5+588.9</f>
        <v>2861.4</v>
      </c>
      <c r="S83" s="441"/>
      <c r="T83" s="441"/>
      <c r="U83" s="441"/>
    </row>
    <row r="84" spans="1:23">
      <c r="B84" s="76" t="s">
        <v>106</v>
      </c>
      <c r="C84" s="27">
        <f t="shared" si="14"/>
        <v>0</v>
      </c>
      <c r="D84" s="28"/>
      <c r="E84" s="28"/>
      <c r="F84" s="67">
        <v>0</v>
      </c>
      <c r="G84" s="67">
        <v>0</v>
      </c>
      <c r="H84" s="67">
        <v>0</v>
      </c>
      <c r="I84" s="61">
        <f t="shared" si="15"/>
        <v>0</v>
      </c>
      <c r="J84" s="67"/>
      <c r="K84" s="67"/>
      <c r="L84" s="74"/>
      <c r="M84" s="67"/>
      <c r="N84" s="67"/>
      <c r="O84" s="42"/>
      <c r="P84" s="61">
        <f t="shared" si="16"/>
        <v>0</v>
      </c>
      <c r="Q84" s="62"/>
      <c r="R84" s="441"/>
      <c r="S84" s="441"/>
      <c r="T84" s="441"/>
      <c r="U84" s="441"/>
    </row>
    <row r="85" spans="1:23">
      <c r="B85" s="76" t="s">
        <v>107</v>
      </c>
      <c r="C85" s="27">
        <f t="shared" si="14"/>
        <v>0</v>
      </c>
      <c r="D85" s="28"/>
      <c r="E85" s="28"/>
      <c r="F85" s="67">
        <v>0</v>
      </c>
      <c r="G85" s="67">
        <v>0</v>
      </c>
      <c r="H85" s="67">
        <v>0</v>
      </c>
      <c r="I85" s="61">
        <f t="shared" si="15"/>
        <v>0</v>
      </c>
      <c r="J85" s="67"/>
      <c r="K85" s="67"/>
      <c r="L85" s="74"/>
      <c r="M85" s="67"/>
      <c r="N85" s="67"/>
      <c r="O85" s="42"/>
      <c r="P85" s="61">
        <f t="shared" si="16"/>
        <v>0</v>
      </c>
      <c r="Q85" s="62"/>
      <c r="R85" s="63"/>
      <c r="S85" s="63"/>
      <c r="T85" s="63"/>
      <c r="U85" s="64"/>
    </row>
    <row r="86" spans="1:23">
      <c r="B86" s="76" t="s">
        <v>108</v>
      </c>
      <c r="C86" s="27">
        <f t="shared" si="14"/>
        <v>0</v>
      </c>
      <c r="D86" s="28"/>
      <c r="E86" s="28"/>
      <c r="F86" s="67"/>
      <c r="G86" s="67">
        <v>0</v>
      </c>
      <c r="H86" s="67">
        <v>0</v>
      </c>
      <c r="I86" s="61">
        <f t="shared" si="15"/>
        <v>0</v>
      </c>
      <c r="J86" s="67"/>
      <c r="K86" s="67"/>
      <c r="L86" s="74"/>
      <c r="M86" s="67"/>
      <c r="N86" s="67"/>
      <c r="O86" s="42"/>
      <c r="P86" s="61">
        <f t="shared" si="16"/>
        <v>0</v>
      </c>
      <c r="Q86" s="62"/>
      <c r="R86" s="63"/>
      <c r="S86" s="63"/>
      <c r="T86" s="63"/>
      <c r="U86" s="64"/>
    </row>
    <row r="87" spans="1:23" ht="25.5">
      <c r="A87" s="1">
        <v>5</v>
      </c>
      <c r="B87" s="82" t="s">
        <v>1085</v>
      </c>
      <c r="C87" s="55">
        <f>SUM(C88:C94)</f>
        <v>520</v>
      </c>
      <c r="D87" s="55">
        <f t="shared" ref="D87:U87" si="17">SUM(D88:D94)</f>
        <v>0</v>
      </c>
      <c r="E87" s="55">
        <f t="shared" si="17"/>
        <v>0</v>
      </c>
      <c r="F87" s="55">
        <f t="shared" si="17"/>
        <v>460</v>
      </c>
      <c r="G87" s="55">
        <f t="shared" si="17"/>
        <v>60</v>
      </c>
      <c r="H87" s="55">
        <f t="shared" si="17"/>
        <v>0</v>
      </c>
      <c r="I87" s="55">
        <f t="shared" si="17"/>
        <v>175</v>
      </c>
      <c r="J87" s="55">
        <f t="shared" si="17"/>
        <v>0</v>
      </c>
      <c r="K87" s="55">
        <f t="shared" si="17"/>
        <v>0</v>
      </c>
      <c r="L87" s="55">
        <f t="shared" si="17"/>
        <v>175</v>
      </c>
      <c r="M87" s="55">
        <f t="shared" si="17"/>
        <v>0</v>
      </c>
      <c r="N87" s="55">
        <f t="shared" si="17"/>
        <v>0</v>
      </c>
      <c r="O87" s="55">
        <f t="shared" si="17"/>
        <v>0</v>
      </c>
      <c r="P87" s="466">
        <f>SUM(P88:P94)</f>
        <v>175</v>
      </c>
      <c r="Q87" s="55">
        <f t="shared" si="17"/>
        <v>0</v>
      </c>
      <c r="R87" s="55">
        <f t="shared" si="17"/>
        <v>0</v>
      </c>
      <c r="S87" s="55">
        <f>SUM(S88:S94)</f>
        <v>175</v>
      </c>
      <c r="T87" s="55">
        <f t="shared" si="17"/>
        <v>0</v>
      </c>
      <c r="U87" s="55">
        <f t="shared" si="17"/>
        <v>0</v>
      </c>
      <c r="W87" s="484"/>
    </row>
    <row r="88" spans="1:23">
      <c r="B88" s="83" t="s">
        <v>109</v>
      </c>
      <c r="C88" s="84">
        <v>25</v>
      </c>
      <c r="D88" s="85"/>
      <c r="E88" s="86"/>
      <c r="F88" s="86">
        <v>25</v>
      </c>
      <c r="G88" s="86"/>
      <c r="H88" s="42"/>
      <c r="I88" s="87">
        <v>15</v>
      </c>
      <c r="J88" s="86"/>
      <c r="K88" s="86"/>
      <c r="L88" s="85">
        <v>15</v>
      </c>
      <c r="M88" s="42"/>
      <c r="N88" s="42"/>
      <c r="O88" s="42"/>
      <c r="P88" s="61">
        <f>SUM(Q88:U88)</f>
        <v>14.82</v>
      </c>
      <c r="Q88" s="42"/>
      <c r="R88" s="38"/>
      <c r="S88" s="86">
        <v>14.82</v>
      </c>
      <c r="T88" s="38"/>
      <c r="U88" s="38"/>
    </row>
    <row r="89" spans="1:23">
      <c r="B89" s="83" t="s">
        <v>110</v>
      </c>
      <c r="C89" s="84">
        <f t="shared" ref="C89:C94" si="18">SUM(F89:G89)</f>
        <v>370</v>
      </c>
      <c r="D89" s="85"/>
      <c r="E89" s="86"/>
      <c r="F89" s="86">
        <v>320</v>
      </c>
      <c r="G89" s="86">
        <v>50</v>
      </c>
      <c r="H89" s="42"/>
      <c r="I89" s="87">
        <v>100</v>
      </c>
      <c r="J89" s="86"/>
      <c r="K89" s="86"/>
      <c r="L89" s="85">
        <v>100</v>
      </c>
      <c r="M89" s="42"/>
      <c r="N89" s="42"/>
      <c r="O89" s="42"/>
      <c r="P89" s="61">
        <f>SUM(Q89:U89)</f>
        <v>98.3</v>
      </c>
      <c r="Q89" s="42"/>
      <c r="R89" s="38"/>
      <c r="S89" s="86">
        <v>98.3</v>
      </c>
      <c r="T89" s="38"/>
      <c r="U89" s="38"/>
    </row>
    <row r="90" spans="1:23" ht="25.5">
      <c r="B90" s="83" t="s">
        <v>111</v>
      </c>
      <c r="C90" s="84">
        <f t="shared" si="18"/>
        <v>60</v>
      </c>
      <c r="D90" s="85"/>
      <c r="E90" s="86"/>
      <c r="F90" s="86">
        <v>50</v>
      </c>
      <c r="G90" s="86">
        <v>10</v>
      </c>
      <c r="H90" s="42"/>
      <c r="I90" s="87">
        <v>40</v>
      </c>
      <c r="J90" s="86"/>
      <c r="K90" s="86"/>
      <c r="L90" s="85">
        <v>40</v>
      </c>
      <c r="M90" s="42"/>
      <c r="N90" s="42"/>
      <c r="O90" s="42"/>
      <c r="P90" s="61">
        <f>SUM(Q90:U90)</f>
        <v>41.88</v>
      </c>
      <c r="Q90" s="42"/>
      <c r="R90" s="38"/>
      <c r="S90" s="86">
        <v>41.88</v>
      </c>
      <c r="T90" s="38"/>
      <c r="U90" s="38"/>
    </row>
    <row r="91" spans="1:23" ht="25.5">
      <c r="B91" s="83" t="s">
        <v>112</v>
      </c>
      <c r="C91" s="84">
        <f t="shared" si="18"/>
        <v>20</v>
      </c>
      <c r="D91" s="85"/>
      <c r="E91" s="88"/>
      <c r="F91" s="86">
        <v>20</v>
      </c>
      <c r="G91" s="86"/>
      <c r="H91" s="42"/>
      <c r="I91" s="87">
        <v>20</v>
      </c>
      <c r="J91" s="86"/>
      <c r="K91" s="86"/>
      <c r="L91" s="85">
        <v>20</v>
      </c>
      <c r="M91" s="42"/>
      <c r="N91" s="42"/>
      <c r="O91" s="42"/>
      <c r="P91" s="61">
        <f>SUM(Q91:U91)</f>
        <v>20</v>
      </c>
      <c r="Q91" s="42"/>
      <c r="R91" s="38"/>
      <c r="S91" s="86">
        <v>20</v>
      </c>
      <c r="T91" s="38"/>
      <c r="U91" s="38"/>
    </row>
    <row r="92" spans="1:23" ht="25.5">
      <c r="B92" s="83" t="s">
        <v>113</v>
      </c>
      <c r="C92" s="84">
        <f t="shared" si="18"/>
        <v>30</v>
      </c>
      <c r="D92" s="88"/>
      <c r="E92" s="88"/>
      <c r="F92" s="86">
        <v>30</v>
      </c>
      <c r="G92" s="86"/>
      <c r="H92" s="42"/>
      <c r="I92" s="89"/>
      <c r="J92" s="86"/>
      <c r="K92" s="86"/>
      <c r="L92" s="90"/>
      <c r="M92" s="42"/>
      <c r="N92" s="42"/>
      <c r="O92" s="42"/>
      <c r="P92" s="29"/>
      <c r="Q92" s="42"/>
      <c r="R92" s="38"/>
      <c r="S92" s="91"/>
      <c r="T92" s="38"/>
      <c r="U92" s="38"/>
    </row>
    <row r="93" spans="1:23">
      <c r="B93" s="83" t="s">
        <v>114</v>
      </c>
      <c r="C93" s="84">
        <f t="shared" si="18"/>
        <v>10</v>
      </c>
      <c r="D93" s="86"/>
      <c r="E93" s="86"/>
      <c r="F93" s="86">
        <v>10</v>
      </c>
      <c r="G93" s="86"/>
      <c r="H93" s="42"/>
      <c r="I93" s="92"/>
      <c r="J93" s="86"/>
      <c r="K93" s="86"/>
      <c r="L93" s="93"/>
      <c r="M93" s="42"/>
      <c r="N93" s="42"/>
      <c r="O93" s="42"/>
      <c r="P93" s="29"/>
      <c r="Q93" s="42"/>
      <c r="R93" s="38"/>
      <c r="S93" s="91"/>
      <c r="T93" s="38"/>
      <c r="U93" s="38"/>
    </row>
    <row r="94" spans="1:23">
      <c r="B94" s="83" t="s">
        <v>115</v>
      </c>
      <c r="C94" s="84">
        <f t="shared" si="18"/>
        <v>5</v>
      </c>
      <c r="D94" s="86"/>
      <c r="E94" s="86"/>
      <c r="F94" s="86">
        <v>5</v>
      </c>
      <c r="G94" s="86"/>
      <c r="H94" s="42"/>
      <c r="I94" s="92"/>
      <c r="J94" s="86"/>
      <c r="K94" s="86"/>
      <c r="L94" s="93"/>
      <c r="M94" s="42"/>
      <c r="N94" s="42"/>
      <c r="O94" s="42"/>
      <c r="P94" s="29"/>
      <c r="Q94" s="42"/>
      <c r="R94" s="38"/>
      <c r="S94" s="91"/>
      <c r="T94" s="38"/>
      <c r="U94" s="38"/>
    </row>
    <row r="95" spans="1:23">
      <c r="A95" s="1">
        <v>6</v>
      </c>
      <c r="B95" s="31" t="s">
        <v>116</v>
      </c>
      <c r="C95" s="32">
        <f>C96+C99+C103+C108+C113</f>
        <v>950</v>
      </c>
      <c r="D95" s="32">
        <f t="shared" ref="D95:U95" si="19">D96+D99+D103+D108+D113</f>
        <v>0</v>
      </c>
      <c r="E95" s="32">
        <f t="shared" si="19"/>
        <v>0</v>
      </c>
      <c r="F95" s="32">
        <f t="shared" si="19"/>
        <v>950</v>
      </c>
      <c r="G95" s="32">
        <f t="shared" si="19"/>
        <v>0</v>
      </c>
      <c r="H95" s="32">
        <f t="shared" si="19"/>
        <v>0</v>
      </c>
      <c r="I95" s="32">
        <f>I96+I99+I103+I108+I113</f>
        <v>630.38499999999999</v>
      </c>
      <c r="J95" s="32">
        <f t="shared" si="19"/>
        <v>0</v>
      </c>
      <c r="K95" s="32">
        <f t="shared" si="19"/>
        <v>0</v>
      </c>
      <c r="L95" s="32">
        <f>L96+L99+L103+L108+L113</f>
        <v>630.38499999999999</v>
      </c>
      <c r="M95" s="32">
        <f t="shared" si="19"/>
        <v>0</v>
      </c>
      <c r="N95" s="32">
        <f t="shared" si="19"/>
        <v>0</v>
      </c>
      <c r="O95" s="32">
        <f t="shared" si="19"/>
        <v>142.71951219512195</v>
      </c>
      <c r="P95" s="32">
        <f>P96+P99+P103+P108+P113</f>
        <v>627.1880000000001</v>
      </c>
      <c r="Q95" s="32">
        <f t="shared" si="19"/>
        <v>0</v>
      </c>
      <c r="R95" s="32">
        <f t="shared" si="19"/>
        <v>0</v>
      </c>
      <c r="S95" s="32">
        <f t="shared" si="19"/>
        <v>627.1880000000001</v>
      </c>
      <c r="T95" s="32">
        <f t="shared" si="19"/>
        <v>0</v>
      </c>
      <c r="U95" s="32">
        <f t="shared" si="19"/>
        <v>0</v>
      </c>
      <c r="W95" s="484"/>
    </row>
    <row r="96" spans="1:23" ht="13.5">
      <c r="A96" s="1" t="s">
        <v>117</v>
      </c>
      <c r="B96" s="94" t="s">
        <v>118</v>
      </c>
      <c r="C96" s="95">
        <f>SUM(D96:H96)</f>
        <v>205</v>
      </c>
      <c r="D96" s="47">
        <f>D97+D98</f>
        <v>0</v>
      </c>
      <c r="E96" s="47">
        <f>E97+E98</f>
        <v>0</v>
      </c>
      <c r="F96" s="47">
        <f>F97+F98</f>
        <v>205</v>
      </c>
      <c r="G96" s="47">
        <f>G97+G98</f>
        <v>0</v>
      </c>
      <c r="H96" s="47">
        <f>H97+H98</f>
        <v>0</v>
      </c>
      <c r="I96" s="14">
        <f>SUM(J96:N96)</f>
        <v>105</v>
      </c>
      <c r="J96" s="47">
        <f>J97+J98</f>
        <v>0</v>
      </c>
      <c r="K96" s="47">
        <f>K97+K98</f>
        <v>0</v>
      </c>
      <c r="L96" s="47">
        <f>L97+L98</f>
        <v>105</v>
      </c>
      <c r="M96" s="47">
        <f>M97+M98</f>
        <v>0</v>
      </c>
      <c r="N96" s="47">
        <f>N97+N98</f>
        <v>0</v>
      </c>
      <c r="O96" s="96">
        <f>(I96/C96)*100</f>
        <v>51.219512195121951</v>
      </c>
      <c r="P96" s="14">
        <f>SUM(Q96:U96)</f>
        <v>101.8</v>
      </c>
      <c r="Q96" s="47">
        <f>Q97+Q98</f>
        <v>0</v>
      </c>
      <c r="R96" s="47">
        <f>R97+R98</f>
        <v>0</v>
      </c>
      <c r="S96" s="47">
        <f>S97+S98</f>
        <v>101.8</v>
      </c>
      <c r="T96" s="47">
        <f>T97+T98</f>
        <v>0</v>
      </c>
      <c r="U96" s="47">
        <f>U97+U98</f>
        <v>0</v>
      </c>
    </row>
    <row r="97" spans="1:21" ht="25.5">
      <c r="B97" s="97" t="s">
        <v>119</v>
      </c>
      <c r="C97" s="95">
        <f t="shared" ref="C97:C117" si="20">SUM(D97:H97)</f>
        <v>5</v>
      </c>
      <c r="D97" s="39"/>
      <c r="E97" s="39"/>
      <c r="F97" s="39">
        <v>5</v>
      </c>
      <c r="G97" s="39"/>
      <c r="H97" s="39"/>
      <c r="I97" s="10">
        <f>SUM(J97:N97)</f>
        <v>5</v>
      </c>
      <c r="J97" s="39"/>
      <c r="K97" s="39"/>
      <c r="L97" s="39">
        <v>5</v>
      </c>
      <c r="M97" s="39"/>
      <c r="N97" s="39"/>
      <c r="O97" s="98">
        <f>(I97/C97)*100</f>
        <v>100</v>
      </c>
      <c r="P97" s="10">
        <f>SUM(Q97:U97)</f>
        <v>1.8</v>
      </c>
      <c r="Q97" s="39"/>
      <c r="R97" s="39"/>
      <c r="S97" s="117">
        <v>1.8</v>
      </c>
      <c r="T97" s="39"/>
      <c r="U97" s="39"/>
    </row>
    <row r="98" spans="1:21" ht="13.5">
      <c r="B98" s="99" t="s">
        <v>120</v>
      </c>
      <c r="C98" s="95">
        <f t="shared" si="20"/>
        <v>200</v>
      </c>
      <c r="D98" s="39"/>
      <c r="E98" s="39"/>
      <c r="F98" s="39">
        <v>200</v>
      </c>
      <c r="G98" s="39"/>
      <c r="H98" s="39"/>
      <c r="I98" s="10">
        <f>SUM(J98:N98)</f>
        <v>100</v>
      </c>
      <c r="J98" s="39"/>
      <c r="K98" s="39"/>
      <c r="L98" s="39">
        <v>100</v>
      </c>
      <c r="M98" s="39"/>
      <c r="N98" s="39"/>
      <c r="O98" s="98">
        <f>(I98/C98)*100</f>
        <v>50</v>
      </c>
      <c r="P98" s="10">
        <f>SUM(Q98:U98)</f>
        <v>100</v>
      </c>
      <c r="Q98" s="39"/>
      <c r="R98" s="39"/>
      <c r="S98" s="117">
        <v>100</v>
      </c>
      <c r="T98" s="39"/>
      <c r="U98" s="39"/>
    </row>
    <row r="99" spans="1:21" ht="40.5">
      <c r="A99" s="1" t="s">
        <v>121</v>
      </c>
      <c r="B99" s="100" t="s">
        <v>122</v>
      </c>
      <c r="C99" s="95">
        <f t="shared" si="20"/>
        <v>390</v>
      </c>
      <c r="D99" s="47">
        <f>D100+D101+D102</f>
        <v>0</v>
      </c>
      <c r="E99" s="47">
        <f>E100+E101+E102</f>
        <v>0</v>
      </c>
      <c r="F99" s="47">
        <f>F100+F101+F102</f>
        <v>390</v>
      </c>
      <c r="G99" s="47">
        <f t="shared" ref="G99:U99" si="21">G100+G101+G102</f>
        <v>0</v>
      </c>
      <c r="H99" s="47">
        <f t="shared" si="21"/>
        <v>0</v>
      </c>
      <c r="I99" s="101">
        <f t="shared" si="21"/>
        <v>302.75</v>
      </c>
      <c r="J99" s="47">
        <f t="shared" si="21"/>
        <v>0</v>
      </c>
      <c r="K99" s="47">
        <f t="shared" si="21"/>
        <v>0</v>
      </c>
      <c r="L99" s="47">
        <f t="shared" si="21"/>
        <v>302.75</v>
      </c>
      <c r="M99" s="47">
        <f t="shared" si="21"/>
        <v>0</v>
      </c>
      <c r="N99" s="47">
        <f t="shared" si="21"/>
        <v>0</v>
      </c>
      <c r="O99" s="47">
        <f t="shared" si="21"/>
        <v>79</v>
      </c>
      <c r="P99" s="101">
        <f t="shared" si="21"/>
        <v>302.75</v>
      </c>
      <c r="Q99" s="47">
        <f t="shared" si="21"/>
        <v>0</v>
      </c>
      <c r="R99" s="47">
        <f t="shared" si="21"/>
        <v>0</v>
      </c>
      <c r="S99" s="47">
        <f t="shared" si="21"/>
        <v>302.75</v>
      </c>
      <c r="T99" s="47">
        <f t="shared" si="21"/>
        <v>0</v>
      </c>
      <c r="U99" s="47">
        <f t="shared" si="21"/>
        <v>0</v>
      </c>
    </row>
    <row r="100" spans="1:21" ht="13.5">
      <c r="B100" s="97" t="s">
        <v>123</v>
      </c>
      <c r="C100" s="95">
        <f t="shared" si="20"/>
        <v>25</v>
      </c>
      <c r="D100" s="39"/>
      <c r="E100" s="39"/>
      <c r="F100" s="39">
        <v>25</v>
      </c>
      <c r="G100" s="39"/>
      <c r="H100" s="39"/>
      <c r="I100" s="10">
        <f>SUM(J100:N100)</f>
        <v>19.75</v>
      </c>
      <c r="J100" s="39"/>
      <c r="K100" s="39"/>
      <c r="L100" s="39">
        <v>19.75</v>
      </c>
      <c r="M100" s="39"/>
      <c r="N100" s="39"/>
      <c r="O100" s="98">
        <f>(I100/C100)*100</f>
        <v>79</v>
      </c>
      <c r="P100" s="10">
        <f>SUM(Q100:U100)</f>
        <v>19.75</v>
      </c>
      <c r="Q100" s="39"/>
      <c r="R100" s="39"/>
      <c r="S100" s="39">
        <v>19.75</v>
      </c>
      <c r="T100" s="39"/>
      <c r="U100" s="39"/>
    </row>
    <row r="101" spans="1:21" ht="38.25">
      <c r="B101" s="97" t="s">
        <v>124</v>
      </c>
      <c r="C101" s="95">
        <f t="shared" si="20"/>
        <v>345</v>
      </c>
      <c r="D101" s="39"/>
      <c r="E101" s="39"/>
      <c r="F101" s="39">
        <v>345</v>
      </c>
      <c r="G101" s="39"/>
      <c r="H101" s="39"/>
      <c r="I101" s="10">
        <f>SUM(J101:N101)</f>
        <v>283</v>
      </c>
      <c r="J101" s="39"/>
      <c r="K101" s="39"/>
      <c r="L101" s="39">
        <v>283</v>
      </c>
      <c r="M101" s="39"/>
      <c r="N101" s="39"/>
      <c r="O101" s="98"/>
      <c r="P101" s="10">
        <f>SUM(Q101:U101)</f>
        <v>283</v>
      </c>
      <c r="Q101" s="39"/>
      <c r="R101" s="39"/>
      <c r="S101" s="39">
        <v>283</v>
      </c>
      <c r="T101" s="39"/>
      <c r="U101" s="39"/>
    </row>
    <row r="102" spans="1:21" ht="38.25">
      <c r="B102" s="97" t="s">
        <v>125</v>
      </c>
      <c r="C102" s="95">
        <f t="shared" si="20"/>
        <v>20</v>
      </c>
      <c r="D102" s="39"/>
      <c r="E102" s="39"/>
      <c r="F102" s="39">
        <v>20</v>
      </c>
      <c r="G102" s="39"/>
      <c r="H102" s="39"/>
      <c r="I102" s="10">
        <f>SUM(J102:N102)</f>
        <v>0</v>
      </c>
      <c r="J102" s="39"/>
      <c r="K102" s="39"/>
      <c r="L102" s="39">
        <v>0</v>
      </c>
      <c r="M102" s="39"/>
      <c r="N102" s="39"/>
      <c r="O102" s="98"/>
      <c r="P102" s="10">
        <f>SUM(Q102:U102)</f>
        <v>0</v>
      </c>
      <c r="Q102" s="39"/>
      <c r="R102" s="39"/>
      <c r="S102" s="39">
        <v>0</v>
      </c>
      <c r="T102" s="39"/>
      <c r="U102" s="39"/>
    </row>
    <row r="103" spans="1:21" ht="27">
      <c r="A103" s="1" t="s">
        <v>126</v>
      </c>
      <c r="B103" s="100" t="s">
        <v>127</v>
      </c>
      <c r="C103" s="95">
        <f t="shared" si="20"/>
        <v>60</v>
      </c>
      <c r="D103" s="47">
        <f>D104+D105+D106+D107</f>
        <v>0</v>
      </c>
      <c r="E103" s="47">
        <f t="shared" ref="E103:U103" si="22">E104+E105+E106+E107</f>
        <v>0</v>
      </c>
      <c r="F103" s="47">
        <f t="shared" si="22"/>
        <v>60</v>
      </c>
      <c r="G103" s="47">
        <f t="shared" si="22"/>
        <v>0</v>
      </c>
      <c r="H103" s="47">
        <f t="shared" si="22"/>
        <v>0</v>
      </c>
      <c r="I103" s="101">
        <f>I104+I105+I106+I107</f>
        <v>80.03</v>
      </c>
      <c r="J103" s="47">
        <f t="shared" si="22"/>
        <v>0</v>
      </c>
      <c r="K103" s="47">
        <f t="shared" si="22"/>
        <v>0</v>
      </c>
      <c r="L103" s="47">
        <f t="shared" si="22"/>
        <v>80.03</v>
      </c>
      <c r="M103" s="47">
        <f t="shared" si="22"/>
        <v>0</v>
      </c>
      <c r="N103" s="47">
        <f t="shared" si="22"/>
        <v>0</v>
      </c>
      <c r="O103" s="47">
        <f t="shared" si="22"/>
        <v>0</v>
      </c>
      <c r="P103" s="101">
        <f t="shared" si="22"/>
        <v>80.033000000000001</v>
      </c>
      <c r="Q103" s="47">
        <f t="shared" si="22"/>
        <v>0</v>
      </c>
      <c r="R103" s="47">
        <f t="shared" si="22"/>
        <v>0</v>
      </c>
      <c r="S103" s="47">
        <f t="shared" si="22"/>
        <v>80.033000000000001</v>
      </c>
      <c r="T103" s="47">
        <f t="shared" si="22"/>
        <v>0</v>
      </c>
      <c r="U103" s="47">
        <f t="shared" si="22"/>
        <v>0</v>
      </c>
    </row>
    <row r="104" spans="1:21" ht="25.5">
      <c r="B104" s="102" t="s">
        <v>128</v>
      </c>
      <c r="C104" s="95">
        <f t="shared" si="20"/>
        <v>40</v>
      </c>
      <c r="D104" s="47"/>
      <c r="E104" s="47"/>
      <c r="F104" s="47">
        <v>40</v>
      </c>
      <c r="G104" s="47"/>
      <c r="H104" s="47"/>
      <c r="I104" s="10">
        <f>SUM(J104:N104)</f>
        <v>40</v>
      </c>
      <c r="J104" s="39"/>
      <c r="K104" s="39"/>
      <c r="L104" s="39">
        <v>40</v>
      </c>
      <c r="M104" s="39"/>
      <c r="N104" s="39"/>
      <c r="O104" s="98"/>
      <c r="P104" s="10">
        <f>SUM(Q104:U104)</f>
        <v>40</v>
      </c>
      <c r="Q104" s="39"/>
      <c r="R104" s="39"/>
      <c r="S104" s="39">
        <v>40</v>
      </c>
      <c r="T104" s="39"/>
      <c r="U104" s="39"/>
    </row>
    <row r="105" spans="1:21" ht="38.25">
      <c r="B105" s="102" t="s">
        <v>129</v>
      </c>
      <c r="C105" s="95">
        <f t="shared" si="20"/>
        <v>0</v>
      </c>
      <c r="D105" s="47"/>
      <c r="E105" s="47"/>
      <c r="F105" s="47">
        <v>0</v>
      </c>
      <c r="G105" s="47"/>
      <c r="H105" s="47"/>
      <c r="I105" s="10">
        <f>SUM(J105:N105)</f>
        <v>0</v>
      </c>
      <c r="J105" s="39"/>
      <c r="K105" s="39"/>
      <c r="L105" s="39">
        <v>0</v>
      </c>
      <c r="M105" s="39"/>
      <c r="N105" s="39"/>
      <c r="O105" s="98"/>
      <c r="P105" s="10">
        <f>SUM(Q105:U105)</f>
        <v>0</v>
      </c>
      <c r="Q105" s="39"/>
      <c r="R105" s="39"/>
      <c r="S105" s="39">
        <v>0</v>
      </c>
      <c r="T105" s="39"/>
      <c r="U105" s="39"/>
    </row>
    <row r="106" spans="1:21" ht="25.5">
      <c r="B106" s="102" t="s">
        <v>130</v>
      </c>
      <c r="C106" s="95">
        <f t="shared" si="20"/>
        <v>10</v>
      </c>
      <c r="D106" s="39"/>
      <c r="E106" s="39"/>
      <c r="F106" s="39">
        <v>10</v>
      </c>
      <c r="G106" s="47"/>
      <c r="H106" s="47"/>
      <c r="I106" s="10">
        <f>SUM(J106:N106)</f>
        <v>40.03</v>
      </c>
      <c r="J106" s="39"/>
      <c r="K106" s="39"/>
      <c r="L106" s="39">
        <v>40.03</v>
      </c>
      <c r="M106" s="39"/>
      <c r="N106" s="39"/>
      <c r="O106" s="98"/>
      <c r="P106" s="10">
        <f>SUM(Q106:U106)</f>
        <v>40.033000000000001</v>
      </c>
      <c r="Q106" s="39"/>
      <c r="R106" s="39"/>
      <c r="S106" s="39">
        <v>40.033000000000001</v>
      </c>
      <c r="T106" s="39"/>
      <c r="U106" s="39"/>
    </row>
    <row r="107" spans="1:21" ht="38.25">
      <c r="B107" s="102" t="s">
        <v>131</v>
      </c>
      <c r="C107" s="95">
        <f t="shared" si="20"/>
        <v>10</v>
      </c>
      <c r="D107" s="39"/>
      <c r="E107" s="39"/>
      <c r="F107" s="39">
        <v>10</v>
      </c>
      <c r="G107" s="39"/>
      <c r="H107" s="39"/>
      <c r="I107" s="10">
        <f>SUM(J107:N107)</f>
        <v>0</v>
      </c>
      <c r="J107" s="39"/>
      <c r="K107" s="39"/>
      <c r="L107" s="39">
        <v>0</v>
      </c>
      <c r="M107" s="39"/>
      <c r="N107" s="39"/>
      <c r="O107" s="98">
        <f>(I107/C107)*100</f>
        <v>0</v>
      </c>
      <c r="P107" s="10">
        <f>SUM(Q107:U107)</f>
        <v>0</v>
      </c>
      <c r="Q107" s="39"/>
      <c r="R107" s="39"/>
      <c r="S107" s="39">
        <v>0</v>
      </c>
      <c r="T107" s="39"/>
      <c r="U107" s="39"/>
    </row>
    <row r="108" spans="1:21" ht="27">
      <c r="A108" s="1" t="s">
        <v>132</v>
      </c>
      <c r="B108" s="100" t="s">
        <v>133</v>
      </c>
      <c r="C108" s="95">
        <f t="shared" si="20"/>
        <v>235</v>
      </c>
      <c r="D108" s="47">
        <f>D109+D110+D111+D112</f>
        <v>0</v>
      </c>
      <c r="E108" s="47">
        <f t="shared" ref="E108:U108" si="23">E109+E110+E111+E112</f>
        <v>0</v>
      </c>
      <c r="F108" s="47">
        <f t="shared" si="23"/>
        <v>235</v>
      </c>
      <c r="G108" s="47">
        <f t="shared" si="23"/>
        <v>0</v>
      </c>
      <c r="H108" s="47">
        <f t="shared" si="23"/>
        <v>0</v>
      </c>
      <c r="I108" s="101">
        <f t="shared" si="23"/>
        <v>33</v>
      </c>
      <c r="J108" s="47">
        <f t="shared" si="23"/>
        <v>0</v>
      </c>
      <c r="K108" s="47">
        <f t="shared" si="23"/>
        <v>0</v>
      </c>
      <c r="L108" s="47">
        <f t="shared" si="23"/>
        <v>33</v>
      </c>
      <c r="M108" s="47">
        <f t="shared" si="23"/>
        <v>0</v>
      </c>
      <c r="N108" s="47">
        <f t="shared" si="23"/>
        <v>0</v>
      </c>
      <c r="O108" s="47">
        <f t="shared" si="23"/>
        <v>12.5</v>
      </c>
      <c r="P108" s="101">
        <f t="shared" si="23"/>
        <v>33</v>
      </c>
      <c r="Q108" s="47">
        <f t="shared" si="23"/>
        <v>0</v>
      </c>
      <c r="R108" s="47">
        <f t="shared" si="23"/>
        <v>0</v>
      </c>
      <c r="S108" s="47">
        <f t="shared" si="23"/>
        <v>33</v>
      </c>
      <c r="T108" s="47">
        <f t="shared" si="23"/>
        <v>0</v>
      </c>
      <c r="U108" s="47">
        <f t="shared" si="23"/>
        <v>0</v>
      </c>
    </row>
    <row r="109" spans="1:21" ht="26.25">
      <c r="B109" s="103" t="s">
        <v>134</v>
      </c>
      <c r="C109" s="95">
        <f t="shared" si="20"/>
        <v>200</v>
      </c>
      <c r="D109" s="39"/>
      <c r="E109" s="39"/>
      <c r="F109" s="39">
        <v>200</v>
      </c>
      <c r="G109" s="39"/>
      <c r="H109" s="39"/>
      <c r="I109" s="10">
        <f>SUM(J109:N109)</f>
        <v>25</v>
      </c>
      <c r="J109" s="39"/>
      <c r="K109" s="39"/>
      <c r="L109" s="39">
        <v>25</v>
      </c>
      <c r="M109" s="39"/>
      <c r="N109" s="39"/>
      <c r="O109" s="98">
        <f>(I109/C109)*100</f>
        <v>12.5</v>
      </c>
      <c r="P109" s="10">
        <f>SUM(Q109:U109)</f>
        <v>25</v>
      </c>
      <c r="Q109" s="39"/>
      <c r="R109" s="39"/>
      <c r="S109" s="39">
        <v>25</v>
      </c>
      <c r="T109" s="39"/>
      <c r="U109" s="39"/>
    </row>
    <row r="110" spans="1:21" ht="39">
      <c r="B110" s="103" t="s">
        <v>135</v>
      </c>
      <c r="C110" s="95">
        <f t="shared" si="20"/>
        <v>15</v>
      </c>
      <c r="D110" s="42"/>
      <c r="E110" s="42"/>
      <c r="F110" s="98">
        <v>15</v>
      </c>
      <c r="G110" s="42"/>
      <c r="H110" s="42"/>
      <c r="I110" s="10">
        <f>SUM(J110:N110)</f>
        <v>0</v>
      </c>
      <c r="J110" s="42"/>
      <c r="K110" s="42"/>
      <c r="L110" s="98"/>
      <c r="M110" s="42"/>
      <c r="N110" s="42"/>
      <c r="O110" s="42"/>
      <c r="P110" s="10">
        <f>SUM(Q110:U110)</f>
        <v>0</v>
      </c>
      <c r="Q110" s="42"/>
      <c r="R110" s="42"/>
      <c r="S110" s="98">
        <v>0</v>
      </c>
      <c r="T110" s="38"/>
      <c r="U110" s="38"/>
    </row>
    <row r="111" spans="1:21" ht="13.5">
      <c r="B111" s="97" t="s">
        <v>136</v>
      </c>
      <c r="C111" s="95">
        <f t="shared" si="20"/>
        <v>10</v>
      </c>
      <c r="D111" s="42"/>
      <c r="E111" s="42"/>
      <c r="F111" s="98">
        <v>10</v>
      </c>
      <c r="G111" s="42"/>
      <c r="H111" s="42"/>
      <c r="I111" s="10">
        <f>SUM(J111:N111)</f>
        <v>3</v>
      </c>
      <c r="J111" s="42"/>
      <c r="K111" s="42"/>
      <c r="L111" s="98">
        <v>3</v>
      </c>
      <c r="M111" s="42"/>
      <c r="N111" s="42"/>
      <c r="O111" s="42"/>
      <c r="P111" s="10">
        <f>SUM(Q111:U111)</f>
        <v>3</v>
      </c>
      <c r="Q111" s="42"/>
      <c r="R111" s="42"/>
      <c r="S111" s="98">
        <v>3</v>
      </c>
      <c r="T111" s="38"/>
      <c r="U111" s="38"/>
    </row>
    <row r="112" spans="1:21" ht="25.5">
      <c r="B112" s="97" t="s">
        <v>137</v>
      </c>
      <c r="C112" s="95">
        <f t="shared" si="20"/>
        <v>10</v>
      </c>
      <c r="D112" s="42"/>
      <c r="E112" s="42"/>
      <c r="F112" s="98">
        <v>10</v>
      </c>
      <c r="G112" s="42"/>
      <c r="H112" s="42"/>
      <c r="I112" s="10">
        <f>SUM(J112:N112)</f>
        <v>5</v>
      </c>
      <c r="J112" s="42"/>
      <c r="K112" s="42"/>
      <c r="L112" s="98">
        <v>5</v>
      </c>
      <c r="M112" s="42"/>
      <c r="N112" s="42"/>
      <c r="O112" s="42"/>
      <c r="P112" s="10">
        <f>SUM(Q112:U112)</f>
        <v>5</v>
      </c>
      <c r="Q112" s="42"/>
      <c r="R112" s="42"/>
      <c r="S112" s="98">
        <v>5</v>
      </c>
      <c r="T112" s="38"/>
      <c r="U112" s="38"/>
    </row>
    <row r="113" spans="1:23" ht="13.5">
      <c r="A113" s="1" t="s">
        <v>138</v>
      </c>
      <c r="B113" s="100" t="s">
        <v>139</v>
      </c>
      <c r="C113" s="95">
        <f t="shared" si="20"/>
        <v>60</v>
      </c>
      <c r="D113" s="47">
        <f>D114+D115+D116+D117</f>
        <v>0</v>
      </c>
      <c r="E113" s="47">
        <f t="shared" ref="E113:U113" si="24">E114+E115+E116+E117</f>
        <v>0</v>
      </c>
      <c r="F113" s="47">
        <f t="shared" si="24"/>
        <v>60</v>
      </c>
      <c r="G113" s="47">
        <f t="shared" si="24"/>
        <v>0</v>
      </c>
      <c r="H113" s="47">
        <f t="shared" si="24"/>
        <v>0</v>
      </c>
      <c r="I113" s="101">
        <f t="shared" si="24"/>
        <v>109.605</v>
      </c>
      <c r="J113" s="47">
        <f t="shared" si="24"/>
        <v>0</v>
      </c>
      <c r="K113" s="47">
        <f t="shared" si="24"/>
        <v>0</v>
      </c>
      <c r="L113" s="47">
        <f t="shared" si="24"/>
        <v>109.605</v>
      </c>
      <c r="M113" s="47">
        <f t="shared" si="24"/>
        <v>0</v>
      </c>
      <c r="N113" s="47">
        <f t="shared" si="24"/>
        <v>0</v>
      </c>
      <c r="O113" s="47">
        <f t="shared" si="24"/>
        <v>0</v>
      </c>
      <c r="P113" s="101">
        <f t="shared" si="24"/>
        <v>109.605</v>
      </c>
      <c r="Q113" s="47">
        <f t="shared" si="24"/>
        <v>0</v>
      </c>
      <c r="R113" s="47">
        <f t="shared" si="24"/>
        <v>0</v>
      </c>
      <c r="S113" s="47">
        <f t="shared" si="24"/>
        <v>109.605</v>
      </c>
      <c r="T113" s="47">
        <f t="shared" si="24"/>
        <v>0</v>
      </c>
      <c r="U113" s="47">
        <f t="shared" si="24"/>
        <v>0</v>
      </c>
    </row>
    <row r="114" spans="1:23" ht="25.5">
      <c r="B114" s="104" t="s">
        <v>140</v>
      </c>
      <c r="C114" s="95">
        <f t="shared" si="20"/>
        <v>10</v>
      </c>
      <c r="D114" s="39"/>
      <c r="E114" s="39"/>
      <c r="F114" s="39">
        <v>10</v>
      </c>
      <c r="G114" s="39"/>
      <c r="H114" s="39"/>
      <c r="I114" s="10">
        <f>SUM(J114:N114)</f>
        <v>0</v>
      </c>
      <c r="J114" s="39"/>
      <c r="K114" s="39"/>
      <c r="L114" s="39">
        <v>0</v>
      </c>
      <c r="M114" s="39"/>
      <c r="N114" s="39"/>
      <c r="O114" s="98">
        <f>(I114/C114)*100</f>
        <v>0</v>
      </c>
      <c r="P114" s="10">
        <f>SUM(Q114:U114)</f>
        <v>0</v>
      </c>
      <c r="Q114" s="39"/>
      <c r="R114" s="39"/>
      <c r="S114" s="39">
        <v>0</v>
      </c>
      <c r="T114" s="39"/>
      <c r="U114" s="39"/>
    </row>
    <row r="115" spans="1:23" ht="25.5">
      <c r="B115" s="97" t="s">
        <v>141</v>
      </c>
      <c r="C115" s="95">
        <f t="shared" si="20"/>
        <v>20</v>
      </c>
      <c r="D115" s="42"/>
      <c r="E115" s="42"/>
      <c r="F115" s="105">
        <v>20</v>
      </c>
      <c r="G115" s="42"/>
      <c r="H115" s="42"/>
      <c r="I115" s="10">
        <f>SUM(J115:N115)</f>
        <v>54.5</v>
      </c>
      <c r="J115" s="42"/>
      <c r="K115" s="42"/>
      <c r="L115" s="98">
        <v>54.5</v>
      </c>
      <c r="M115" s="98"/>
      <c r="N115" s="98"/>
      <c r="O115" s="98"/>
      <c r="P115" s="9">
        <f>SUM(Q115:U115)</f>
        <v>54.5</v>
      </c>
      <c r="Q115" s="98"/>
      <c r="R115" s="98"/>
      <c r="S115" s="98">
        <v>54.5</v>
      </c>
      <c r="T115" s="38"/>
      <c r="U115" s="38"/>
    </row>
    <row r="116" spans="1:23" ht="25.5">
      <c r="B116" s="97" t="s">
        <v>142</v>
      </c>
      <c r="C116" s="95">
        <f t="shared" si="20"/>
        <v>0</v>
      </c>
      <c r="D116" s="42"/>
      <c r="E116" s="42"/>
      <c r="F116" s="105"/>
      <c r="G116" s="42"/>
      <c r="H116" s="42"/>
      <c r="I116" s="10">
        <f>SUM(J116:N116)</f>
        <v>30</v>
      </c>
      <c r="J116" s="42"/>
      <c r="K116" s="42"/>
      <c r="L116" s="98">
        <v>30</v>
      </c>
      <c r="M116" s="42"/>
      <c r="N116" s="42"/>
      <c r="O116" s="42"/>
      <c r="P116" s="10">
        <f>SUM(Q116:U116)</f>
        <v>30</v>
      </c>
      <c r="Q116" s="42"/>
      <c r="R116" s="38"/>
      <c r="S116" s="98">
        <v>30</v>
      </c>
      <c r="T116" s="38"/>
      <c r="U116" s="38"/>
    </row>
    <row r="117" spans="1:23" ht="38.25">
      <c r="B117" s="97" t="s">
        <v>143</v>
      </c>
      <c r="C117" s="95">
        <f t="shared" si="20"/>
        <v>30</v>
      </c>
      <c r="D117" s="42"/>
      <c r="E117" s="42"/>
      <c r="F117" s="105">
        <v>30</v>
      </c>
      <c r="G117" s="42"/>
      <c r="H117" s="42"/>
      <c r="I117" s="10">
        <f>SUM(J117:N117)</f>
        <v>25.105</v>
      </c>
      <c r="J117" s="42"/>
      <c r="K117" s="42"/>
      <c r="L117" s="98">
        <v>25.105</v>
      </c>
      <c r="M117" s="42"/>
      <c r="N117" s="42"/>
      <c r="O117" s="42"/>
      <c r="P117" s="10">
        <f>SUM(Q117:U117)</f>
        <v>25.105</v>
      </c>
      <c r="Q117" s="42"/>
      <c r="R117" s="38"/>
      <c r="S117" s="98">
        <v>25.105</v>
      </c>
      <c r="T117" s="38"/>
      <c r="U117" s="38"/>
    </row>
    <row r="118" spans="1:23">
      <c r="A118" s="1">
        <v>7</v>
      </c>
      <c r="B118" s="31" t="s">
        <v>144</v>
      </c>
      <c r="C118" s="32">
        <f>C119+C130+C127</f>
        <v>2150</v>
      </c>
      <c r="D118" s="32">
        <f>D119+D127+D130</f>
        <v>0</v>
      </c>
      <c r="E118" s="32">
        <f>E119+E130</f>
        <v>200</v>
      </c>
      <c r="F118" s="32">
        <f>F119+F130+F127</f>
        <v>1400</v>
      </c>
      <c r="G118" s="32">
        <f>G119+G130</f>
        <v>550</v>
      </c>
      <c r="H118" s="32">
        <f t="shared" ref="H118:U118" si="25">H119+H127+H130</f>
        <v>0</v>
      </c>
      <c r="I118" s="32">
        <f>I119+I127+I130</f>
        <v>1441.6109999999999</v>
      </c>
      <c r="J118" s="32">
        <f t="shared" si="25"/>
        <v>0</v>
      </c>
      <c r="K118" s="32">
        <f t="shared" si="25"/>
        <v>150</v>
      </c>
      <c r="L118" s="447">
        <f>L119+L127+L130</f>
        <v>1116.6109999999999</v>
      </c>
      <c r="M118" s="32">
        <f t="shared" si="25"/>
        <v>175</v>
      </c>
      <c r="N118" s="32">
        <f t="shared" si="25"/>
        <v>0</v>
      </c>
      <c r="O118" s="32">
        <f t="shared" si="25"/>
        <v>317.42833333333334</v>
      </c>
      <c r="P118" s="32">
        <f>P119+P127+P130</f>
        <v>1402.8910000000001</v>
      </c>
      <c r="Q118" s="32">
        <f t="shared" si="25"/>
        <v>0</v>
      </c>
      <c r="R118" s="32">
        <f t="shared" si="25"/>
        <v>60</v>
      </c>
      <c r="S118" s="447">
        <f>S119+S127+S130</f>
        <v>1116.6109999999999</v>
      </c>
      <c r="T118" s="32">
        <f t="shared" si="25"/>
        <v>140</v>
      </c>
      <c r="U118" s="32">
        <f t="shared" si="25"/>
        <v>86.28</v>
      </c>
      <c r="W118" s="484"/>
    </row>
    <row r="119" spans="1:23" ht="13.5">
      <c r="A119" s="1" t="s">
        <v>145</v>
      </c>
      <c r="B119" s="94" t="s">
        <v>146</v>
      </c>
      <c r="C119" s="95">
        <f>SUM(D119:H119)</f>
        <v>450</v>
      </c>
      <c r="D119" s="47">
        <f t="shared" ref="D119:U119" si="26">D120+D121+D122+D123+D124+D125+D126</f>
        <v>0</v>
      </c>
      <c r="E119" s="47">
        <f t="shared" si="26"/>
        <v>0</v>
      </c>
      <c r="F119" s="47">
        <f t="shared" si="26"/>
        <v>450</v>
      </c>
      <c r="G119" s="47">
        <f t="shared" si="26"/>
        <v>0</v>
      </c>
      <c r="H119" s="47">
        <f t="shared" si="26"/>
        <v>0</v>
      </c>
      <c r="I119" s="101">
        <f t="shared" si="26"/>
        <v>661.61099999999999</v>
      </c>
      <c r="J119" s="47">
        <f t="shared" si="26"/>
        <v>0</v>
      </c>
      <c r="K119" s="47">
        <f t="shared" si="26"/>
        <v>0</v>
      </c>
      <c r="L119" s="47">
        <f>L120+L121+L122+L123+L124+L125+L126</f>
        <v>661.61099999999999</v>
      </c>
      <c r="M119" s="47">
        <f t="shared" si="26"/>
        <v>0</v>
      </c>
      <c r="N119" s="47">
        <f t="shared" si="26"/>
        <v>0</v>
      </c>
      <c r="O119" s="47">
        <f t="shared" si="26"/>
        <v>217.42833333333334</v>
      </c>
      <c r="P119" s="101">
        <f t="shared" si="26"/>
        <v>747.89099999999996</v>
      </c>
      <c r="Q119" s="47">
        <f t="shared" si="26"/>
        <v>0</v>
      </c>
      <c r="R119" s="47">
        <f t="shared" si="26"/>
        <v>0</v>
      </c>
      <c r="S119" s="47">
        <f t="shared" si="26"/>
        <v>661.61099999999999</v>
      </c>
      <c r="T119" s="47">
        <f t="shared" si="26"/>
        <v>0</v>
      </c>
      <c r="U119" s="47">
        <f t="shared" si="26"/>
        <v>86.28</v>
      </c>
    </row>
    <row r="120" spans="1:23" ht="25.5">
      <c r="B120" s="106" t="s">
        <v>147</v>
      </c>
      <c r="C120" s="95">
        <f t="shared" ref="C120:C131" si="27">SUM(D120:H120)</f>
        <v>20</v>
      </c>
      <c r="D120" s="39"/>
      <c r="E120" s="39"/>
      <c r="F120" s="39">
        <v>20</v>
      </c>
      <c r="G120" s="39"/>
      <c r="H120" s="39"/>
      <c r="I120" s="10">
        <f t="shared" ref="I120:I126" si="28">SUM(J120:N120)</f>
        <v>19</v>
      </c>
      <c r="J120" s="39"/>
      <c r="K120" s="39"/>
      <c r="L120" s="117">
        <v>19</v>
      </c>
      <c r="M120" s="39"/>
      <c r="N120" s="39"/>
      <c r="O120" s="98">
        <f>(I120/C120)*100</f>
        <v>95</v>
      </c>
      <c r="P120" s="10">
        <f t="shared" ref="P120:P126" si="29">SUM(Q120:U120)</f>
        <v>19</v>
      </c>
      <c r="Q120" s="39"/>
      <c r="R120" s="39"/>
      <c r="S120" s="117">
        <v>19</v>
      </c>
      <c r="T120" s="39"/>
      <c r="U120" s="39"/>
    </row>
    <row r="121" spans="1:23" ht="25.5">
      <c r="B121" s="107" t="s">
        <v>148</v>
      </c>
      <c r="C121" s="95">
        <f t="shared" si="27"/>
        <v>180</v>
      </c>
      <c r="D121" s="39"/>
      <c r="E121" s="39"/>
      <c r="F121" s="39">
        <v>180</v>
      </c>
      <c r="G121" s="39"/>
      <c r="H121" s="39"/>
      <c r="I121" s="10">
        <f t="shared" si="28"/>
        <v>220.37100000000001</v>
      </c>
      <c r="J121" s="39"/>
      <c r="K121" s="39"/>
      <c r="L121" s="117">
        <v>220.37100000000001</v>
      </c>
      <c r="M121" s="39"/>
      <c r="N121" s="39"/>
      <c r="O121" s="98">
        <f>(I121/C121)*100</f>
        <v>122.42833333333334</v>
      </c>
      <c r="P121" s="10">
        <f t="shared" si="29"/>
        <v>220.37100000000001</v>
      </c>
      <c r="Q121" s="39"/>
      <c r="R121" s="39"/>
      <c r="S121" s="117">
        <v>220.37100000000001</v>
      </c>
      <c r="T121" s="39"/>
      <c r="U121" s="39"/>
    </row>
    <row r="122" spans="1:23" ht="13.5">
      <c r="B122" s="107" t="s">
        <v>149</v>
      </c>
      <c r="C122" s="95">
        <f t="shared" si="27"/>
        <v>0</v>
      </c>
      <c r="D122" s="39"/>
      <c r="E122" s="39"/>
      <c r="F122" s="39">
        <v>0</v>
      </c>
      <c r="G122" s="39"/>
      <c r="H122" s="39"/>
      <c r="I122" s="10">
        <f t="shared" si="28"/>
        <v>0</v>
      </c>
      <c r="J122" s="39"/>
      <c r="K122" s="39"/>
      <c r="L122" s="117">
        <v>0</v>
      </c>
      <c r="M122" s="39"/>
      <c r="N122" s="39"/>
      <c r="O122" s="98"/>
      <c r="P122" s="10">
        <f t="shared" si="29"/>
        <v>0</v>
      </c>
      <c r="Q122" s="39"/>
      <c r="R122" s="39"/>
      <c r="S122" s="117">
        <v>0</v>
      </c>
      <c r="T122" s="39"/>
      <c r="U122" s="39"/>
    </row>
    <row r="123" spans="1:23" ht="25.5">
      <c r="B123" s="107" t="s">
        <v>150</v>
      </c>
      <c r="C123" s="95">
        <f t="shared" si="27"/>
        <v>40</v>
      </c>
      <c r="D123" s="39"/>
      <c r="E123" s="39"/>
      <c r="F123" s="39">
        <v>40</v>
      </c>
      <c r="G123" s="39"/>
      <c r="H123" s="39"/>
      <c r="I123" s="10">
        <f t="shared" si="28"/>
        <v>119.67</v>
      </c>
      <c r="J123" s="39"/>
      <c r="K123" s="39"/>
      <c r="L123" s="117">
        <v>119.67</v>
      </c>
      <c r="M123" s="39"/>
      <c r="N123" s="39"/>
      <c r="O123" s="98"/>
      <c r="P123" s="10">
        <f t="shared" si="29"/>
        <v>205.95</v>
      </c>
      <c r="Q123" s="39"/>
      <c r="R123" s="39"/>
      <c r="S123" s="117">
        <v>119.67</v>
      </c>
      <c r="T123" s="39"/>
      <c r="U123" s="39">
        <v>86.28</v>
      </c>
    </row>
    <row r="124" spans="1:23" ht="13.5">
      <c r="B124" s="107" t="s">
        <v>151</v>
      </c>
      <c r="C124" s="95">
        <f t="shared" si="27"/>
        <v>110</v>
      </c>
      <c r="D124" s="39"/>
      <c r="E124" s="39"/>
      <c r="F124" s="39">
        <v>110</v>
      </c>
      <c r="G124" s="39"/>
      <c r="H124" s="39"/>
      <c r="I124" s="10">
        <f t="shared" si="28"/>
        <v>258.89999999999998</v>
      </c>
      <c r="J124" s="39"/>
      <c r="K124" s="39"/>
      <c r="L124" s="117">
        <v>258.89999999999998</v>
      </c>
      <c r="M124" s="39"/>
      <c r="N124" s="39"/>
      <c r="O124" s="98"/>
      <c r="P124" s="10">
        <f t="shared" si="29"/>
        <v>258.89999999999998</v>
      </c>
      <c r="Q124" s="39"/>
      <c r="R124" s="39"/>
      <c r="S124" s="117">
        <v>258.89999999999998</v>
      </c>
      <c r="T124" s="39"/>
      <c r="U124" s="39"/>
    </row>
    <row r="125" spans="1:23" ht="38.25">
      <c r="B125" s="107" t="s">
        <v>152</v>
      </c>
      <c r="C125" s="95">
        <f t="shared" si="27"/>
        <v>50</v>
      </c>
      <c r="D125" s="39"/>
      <c r="E125" s="39"/>
      <c r="F125" s="39">
        <v>50</v>
      </c>
      <c r="G125" s="39"/>
      <c r="H125" s="39"/>
      <c r="I125" s="10">
        <f t="shared" si="28"/>
        <v>20</v>
      </c>
      <c r="J125" s="39"/>
      <c r="K125" s="39"/>
      <c r="L125" s="117">
        <v>20</v>
      </c>
      <c r="M125" s="39"/>
      <c r="N125" s="39"/>
      <c r="O125" s="98"/>
      <c r="P125" s="10">
        <f t="shared" si="29"/>
        <v>20</v>
      </c>
      <c r="Q125" s="39"/>
      <c r="R125" s="39"/>
      <c r="S125" s="117">
        <v>20</v>
      </c>
      <c r="T125" s="39"/>
      <c r="U125" s="39"/>
    </row>
    <row r="126" spans="1:23" ht="38.25">
      <c r="B126" s="107" t="s">
        <v>153</v>
      </c>
      <c r="C126" s="95">
        <f t="shared" si="27"/>
        <v>50</v>
      </c>
      <c r="D126" s="39"/>
      <c r="E126" s="39"/>
      <c r="F126" s="39">
        <v>50</v>
      </c>
      <c r="G126" s="39"/>
      <c r="H126" s="39"/>
      <c r="I126" s="10">
        <f t="shared" si="28"/>
        <v>23.67</v>
      </c>
      <c r="J126" s="39"/>
      <c r="K126" s="39"/>
      <c r="L126" s="117">
        <v>23.67</v>
      </c>
      <c r="M126" s="39"/>
      <c r="N126" s="39"/>
      <c r="O126" s="98"/>
      <c r="P126" s="10">
        <f t="shared" si="29"/>
        <v>23.67</v>
      </c>
      <c r="Q126" s="39"/>
      <c r="R126" s="39"/>
      <c r="S126" s="117">
        <v>23.67</v>
      </c>
      <c r="T126" s="39"/>
      <c r="U126" s="39"/>
    </row>
    <row r="127" spans="1:23" ht="13.5">
      <c r="A127" s="1" t="s">
        <v>154</v>
      </c>
      <c r="B127" s="100" t="s">
        <v>155</v>
      </c>
      <c r="C127" s="95">
        <f t="shared" si="27"/>
        <v>400</v>
      </c>
      <c r="D127" s="47">
        <f>D128+D129</f>
        <v>0</v>
      </c>
      <c r="E127" s="47">
        <f t="shared" ref="E127:U127" si="30">E128+E129</f>
        <v>0</v>
      </c>
      <c r="F127" s="47">
        <f t="shared" si="30"/>
        <v>400</v>
      </c>
      <c r="G127" s="47">
        <f t="shared" si="30"/>
        <v>0</v>
      </c>
      <c r="H127" s="47">
        <f t="shared" si="30"/>
        <v>0</v>
      </c>
      <c r="I127" s="10">
        <f t="shared" si="30"/>
        <v>315</v>
      </c>
      <c r="J127" s="47">
        <f t="shared" si="30"/>
        <v>0</v>
      </c>
      <c r="K127" s="47">
        <f t="shared" si="30"/>
        <v>0</v>
      </c>
      <c r="L127" s="47">
        <f t="shared" si="30"/>
        <v>315</v>
      </c>
      <c r="M127" s="47">
        <f t="shared" si="30"/>
        <v>0</v>
      </c>
      <c r="N127" s="47">
        <f t="shared" si="30"/>
        <v>0</v>
      </c>
      <c r="O127" s="47">
        <f t="shared" si="30"/>
        <v>100</v>
      </c>
      <c r="P127" s="10">
        <f t="shared" si="30"/>
        <v>315</v>
      </c>
      <c r="Q127" s="47">
        <f t="shared" si="30"/>
        <v>0</v>
      </c>
      <c r="R127" s="47">
        <f t="shared" si="30"/>
        <v>0</v>
      </c>
      <c r="S127" s="47">
        <f t="shared" si="30"/>
        <v>315</v>
      </c>
      <c r="T127" s="47">
        <f t="shared" si="30"/>
        <v>0</v>
      </c>
      <c r="U127" s="47">
        <f t="shared" si="30"/>
        <v>0</v>
      </c>
    </row>
    <row r="128" spans="1:23" ht="13.5">
      <c r="B128" s="106" t="s">
        <v>156</v>
      </c>
      <c r="C128" s="95">
        <f t="shared" si="27"/>
        <v>300</v>
      </c>
      <c r="D128" s="39"/>
      <c r="E128" s="39"/>
      <c r="F128" s="39">
        <v>300</v>
      </c>
      <c r="G128" s="39"/>
      <c r="H128" s="39"/>
      <c r="I128" s="10">
        <f>SUM(J128:N128)</f>
        <v>300</v>
      </c>
      <c r="J128" s="39"/>
      <c r="K128" s="39"/>
      <c r="L128" s="117">
        <v>300</v>
      </c>
      <c r="M128" s="39"/>
      <c r="N128" s="39"/>
      <c r="O128" s="98">
        <f>(I128/C128)*100</f>
        <v>100</v>
      </c>
      <c r="P128" s="10">
        <f>SUM(Q128:U128)</f>
        <v>300</v>
      </c>
      <c r="Q128" s="39"/>
      <c r="R128" s="39"/>
      <c r="S128" s="39">
        <v>300</v>
      </c>
      <c r="T128" s="39"/>
      <c r="U128" s="39"/>
    </row>
    <row r="129" spans="1:23" ht="13.5">
      <c r="B129" s="106" t="s">
        <v>157</v>
      </c>
      <c r="C129" s="95">
        <f t="shared" si="27"/>
        <v>100</v>
      </c>
      <c r="D129" s="39"/>
      <c r="E129" s="39"/>
      <c r="F129" s="39">
        <v>100</v>
      </c>
      <c r="G129" s="39"/>
      <c r="H129" s="39"/>
      <c r="I129" s="10">
        <f>SUM(J129:N129)</f>
        <v>15</v>
      </c>
      <c r="J129" s="39"/>
      <c r="K129" s="39"/>
      <c r="L129" s="117">
        <v>15</v>
      </c>
      <c r="M129" s="39"/>
      <c r="N129" s="39"/>
      <c r="O129" s="98"/>
      <c r="P129" s="10">
        <f>SUM(Q129:U129)</f>
        <v>15</v>
      </c>
      <c r="Q129" s="39"/>
      <c r="R129" s="39"/>
      <c r="S129" s="39">
        <v>15</v>
      </c>
      <c r="T129" s="39"/>
      <c r="U129" s="39"/>
    </row>
    <row r="130" spans="1:23" ht="13.5">
      <c r="A130" s="1" t="s">
        <v>158</v>
      </c>
      <c r="B130" s="100" t="s">
        <v>159</v>
      </c>
      <c r="C130" s="95">
        <f t="shared" si="27"/>
        <v>1300</v>
      </c>
      <c r="D130" s="47">
        <f>D131</f>
        <v>0</v>
      </c>
      <c r="E130" s="47">
        <f>E131</f>
        <v>200</v>
      </c>
      <c r="F130" s="47">
        <f t="shared" ref="F130:U130" si="31">F131</f>
        <v>550</v>
      </c>
      <c r="G130" s="47">
        <f t="shared" si="31"/>
        <v>550</v>
      </c>
      <c r="H130" s="47">
        <f t="shared" si="31"/>
        <v>0</v>
      </c>
      <c r="I130" s="10">
        <f>I131</f>
        <v>465</v>
      </c>
      <c r="J130" s="47">
        <f t="shared" si="31"/>
        <v>0</v>
      </c>
      <c r="K130" s="47">
        <f t="shared" si="31"/>
        <v>150</v>
      </c>
      <c r="L130" s="47">
        <f t="shared" si="31"/>
        <v>140</v>
      </c>
      <c r="M130" s="47">
        <f t="shared" si="31"/>
        <v>175</v>
      </c>
      <c r="N130" s="47">
        <f t="shared" si="31"/>
        <v>0</v>
      </c>
      <c r="O130" s="47">
        <f t="shared" si="31"/>
        <v>0</v>
      </c>
      <c r="P130" s="10">
        <f>P131</f>
        <v>340</v>
      </c>
      <c r="Q130" s="47">
        <f t="shared" si="31"/>
        <v>0</v>
      </c>
      <c r="R130" s="47">
        <f t="shared" si="31"/>
        <v>60</v>
      </c>
      <c r="S130" s="47">
        <f t="shared" si="31"/>
        <v>140</v>
      </c>
      <c r="T130" s="47">
        <f t="shared" si="31"/>
        <v>140</v>
      </c>
      <c r="U130" s="47">
        <f t="shared" si="31"/>
        <v>0</v>
      </c>
    </row>
    <row r="131" spans="1:23" ht="25.5">
      <c r="B131" s="97" t="s">
        <v>160</v>
      </c>
      <c r="C131" s="95">
        <f t="shared" si="27"/>
        <v>1300</v>
      </c>
      <c r="D131" s="39"/>
      <c r="E131" s="39">
        <v>200</v>
      </c>
      <c r="F131" s="39">
        <v>550</v>
      </c>
      <c r="G131" s="39">
        <v>550</v>
      </c>
      <c r="H131" s="39"/>
      <c r="I131" s="101">
        <f>SUM(K131:M131)</f>
        <v>465</v>
      </c>
      <c r="J131" s="39"/>
      <c r="K131" s="39">
        <v>150</v>
      </c>
      <c r="L131" s="117">
        <v>140</v>
      </c>
      <c r="M131" s="39">
        <v>175</v>
      </c>
      <c r="N131" s="39"/>
      <c r="O131" s="98"/>
      <c r="P131" s="40">
        <f>SUM(Q131:U131)</f>
        <v>340</v>
      </c>
      <c r="Q131" s="39"/>
      <c r="R131" s="39">
        <v>60</v>
      </c>
      <c r="S131" s="117">
        <v>140</v>
      </c>
      <c r="T131" s="39">
        <v>140</v>
      </c>
      <c r="U131" s="39"/>
    </row>
    <row r="132" spans="1:23" ht="38.25">
      <c r="A132" s="1">
        <v>8</v>
      </c>
      <c r="B132" s="31" t="s">
        <v>1092</v>
      </c>
      <c r="C132" s="32">
        <f>C133+C139+C143+C147</f>
        <v>465</v>
      </c>
      <c r="D132" s="32">
        <f>D133+D139+D143+D147</f>
        <v>0</v>
      </c>
      <c r="E132" s="32">
        <f t="shared" ref="E132:U132" si="32">E133+E139+E143+E147</f>
        <v>0</v>
      </c>
      <c r="F132" s="32">
        <f t="shared" si="32"/>
        <v>465</v>
      </c>
      <c r="G132" s="32">
        <f t="shared" si="32"/>
        <v>0</v>
      </c>
      <c r="H132" s="32">
        <f t="shared" si="32"/>
        <v>0</v>
      </c>
      <c r="I132" s="32">
        <f t="shared" si="32"/>
        <v>255</v>
      </c>
      <c r="J132" s="32">
        <f t="shared" si="32"/>
        <v>0</v>
      </c>
      <c r="K132" s="32">
        <f t="shared" si="32"/>
        <v>0</v>
      </c>
      <c r="L132" s="447">
        <f t="shared" si="32"/>
        <v>265</v>
      </c>
      <c r="M132" s="32">
        <f t="shared" si="32"/>
        <v>0</v>
      </c>
      <c r="N132" s="32">
        <f t="shared" si="32"/>
        <v>0</v>
      </c>
      <c r="O132" s="32" t="e">
        <f t="shared" si="32"/>
        <v>#DIV/0!</v>
      </c>
      <c r="P132" s="32">
        <f t="shared" si="32"/>
        <v>1762.1999999999998</v>
      </c>
      <c r="Q132" s="32">
        <f t="shared" si="32"/>
        <v>0</v>
      </c>
      <c r="R132" s="32">
        <f t="shared" si="32"/>
        <v>1650</v>
      </c>
      <c r="S132" s="447">
        <f>S133+S139+S143+S147</f>
        <v>205</v>
      </c>
      <c r="T132" s="32">
        <f t="shared" si="32"/>
        <v>0</v>
      </c>
      <c r="U132" s="32">
        <f t="shared" si="32"/>
        <v>0</v>
      </c>
      <c r="W132" s="484"/>
    </row>
    <row r="133" spans="1:23" ht="27">
      <c r="A133" s="1" t="s">
        <v>161</v>
      </c>
      <c r="B133" s="94" t="s">
        <v>162</v>
      </c>
      <c r="C133" s="95">
        <f>SUM(D133:H133)</f>
        <v>260</v>
      </c>
      <c r="D133" s="47">
        <f>D134+D135+D136</f>
        <v>0</v>
      </c>
      <c r="E133" s="47">
        <f t="shared" ref="E133:U133" si="33">E134+E135+E136</f>
        <v>0</v>
      </c>
      <c r="F133" s="47">
        <f>F134+F135+F136+F137+F138</f>
        <v>260</v>
      </c>
      <c r="G133" s="47">
        <f t="shared" si="33"/>
        <v>0</v>
      </c>
      <c r="H133" s="47">
        <f t="shared" si="33"/>
        <v>0</v>
      </c>
      <c r="I133" s="101">
        <f t="shared" si="33"/>
        <v>130</v>
      </c>
      <c r="J133" s="47">
        <f t="shared" si="33"/>
        <v>0</v>
      </c>
      <c r="K133" s="47">
        <f t="shared" si="33"/>
        <v>0</v>
      </c>
      <c r="L133" s="47">
        <f t="shared" si="33"/>
        <v>130</v>
      </c>
      <c r="M133" s="47">
        <f t="shared" si="33"/>
        <v>0</v>
      </c>
      <c r="N133" s="47">
        <f t="shared" si="33"/>
        <v>0</v>
      </c>
      <c r="O133" s="47">
        <f t="shared" si="33"/>
        <v>146.66666666666669</v>
      </c>
      <c r="P133" s="101">
        <f t="shared" si="33"/>
        <v>1691.87</v>
      </c>
      <c r="Q133" s="47">
        <f t="shared" si="33"/>
        <v>0</v>
      </c>
      <c r="R133" s="47">
        <f t="shared" si="33"/>
        <v>1650</v>
      </c>
      <c r="S133" s="47">
        <f>SUM(S134:S138)</f>
        <v>134.66999999999999</v>
      </c>
      <c r="T133" s="47">
        <f t="shared" si="33"/>
        <v>0</v>
      </c>
      <c r="U133" s="47">
        <f t="shared" si="33"/>
        <v>0</v>
      </c>
    </row>
    <row r="134" spans="1:23" ht="48.75" customHeight="1">
      <c r="B134" s="107" t="s">
        <v>163</v>
      </c>
      <c r="C134" s="662">
        <f t="shared" ref="C134:C150" si="34">SUM(D134:H134)</f>
        <v>200</v>
      </c>
      <c r="D134" s="117"/>
      <c r="E134" s="117"/>
      <c r="F134" s="117">
        <v>200</v>
      </c>
      <c r="G134" s="117"/>
      <c r="H134" s="117"/>
      <c r="I134" s="118">
        <f>SUM(J134:N134)</f>
        <v>60</v>
      </c>
      <c r="J134" s="117"/>
      <c r="K134" s="117"/>
      <c r="L134" s="117">
        <v>60</v>
      </c>
      <c r="M134" s="117"/>
      <c r="N134" s="117"/>
      <c r="O134" s="655">
        <f>(I134/C134)*100</f>
        <v>30</v>
      </c>
      <c r="P134" s="118">
        <f>SUM(Q134:U134)</f>
        <v>1650</v>
      </c>
      <c r="Q134" s="117"/>
      <c r="R134" s="117">
        <v>1650</v>
      </c>
      <c r="S134" s="117"/>
      <c r="T134" s="39"/>
      <c r="U134" s="39"/>
    </row>
    <row r="135" spans="1:23" ht="25.5">
      <c r="B135" s="107" t="s">
        <v>164</v>
      </c>
      <c r="C135" s="95">
        <f t="shared" si="34"/>
        <v>30</v>
      </c>
      <c r="D135" s="39"/>
      <c r="E135" s="39"/>
      <c r="F135" s="39">
        <v>30</v>
      </c>
      <c r="G135" s="39"/>
      <c r="H135" s="39"/>
      <c r="I135" s="10">
        <f>SUM(J135:N135)</f>
        <v>35</v>
      </c>
      <c r="J135" s="39"/>
      <c r="K135" s="39"/>
      <c r="L135" s="39">
        <v>35</v>
      </c>
      <c r="M135" s="39"/>
      <c r="N135" s="39"/>
      <c r="O135" s="98">
        <f>(I135/C135)*100</f>
        <v>116.66666666666667</v>
      </c>
      <c r="P135" s="10">
        <f>SUM(Q135:U135)</f>
        <v>0</v>
      </c>
      <c r="Q135" s="39"/>
      <c r="R135" s="39"/>
      <c r="S135" s="39">
        <v>0</v>
      </c>
      <c r="T135" s="39"/>
      <c r="U135" s="39"/>
    </row>
    <row r="136" spans="1:23" ht="13.5">
      <c r="B136" s="107" t="s">
        <v>165</v>
      </c>
      <c r="C136" s="95">
        <f t="shared" si="34"/>
        <v>30</v>
      </c>
      <c r="D136" s="39"/>
      <c r="E136" s="39"/>
      <c r="F136" s="39">
        <v>30</v>
      </c>
      <c r="G136" s="39"/>
      <c r="H136" s="39"/>
      <c r="I136" s="10">
        <f>SUM(J136:N136)</f>
        <v>35</v>
      </c>
      <c r="J136" s="39"/>
      <c r="K136" s="39"/>
      <c r="L136" s="39">
        <v>35</v>
      </c>
      <c r="M136" s="39"/>
      <c r="N136" s="39"/>
      <c r="O136" s="98"/>
      <c r="P136" s="10">
        <f>SUM(Q136:U136)</f>
        <v>41.87</v>
      </c>
      <c r="Q136" s="39"/>
      <c r="R136" s="39"/>
      <c r="S136" s="39">
        <v>41.87</v>
      </c>
      <c r="T136" s="39"/>
      <c r="U136" s="39"/>
    </row>
    <row r="137" spans="1:23" ht="13.5">
      <c r="B137" s="107" t="s">
        <v>166</v>
      </c>
      <c r="C137" s="95">
        <f t="shared" si="34"/>
        <v>0</v>
      </c>
      <c r="D137" s="39"/>
      <c r="E137" s="39"/>
      <c r="F137" s="39"/>
      <c r="G137" s="39"/>
      <c r="H137" s="39"/>
      <c r="I137" s="10"/>
      <c r="J137" s="39"/>
      <c r="K137" s="39"/>
      <c r="L137" s="39"/>
      <c r="M137" s="39"/>
      <c r="N137" s="39"/>
      <c r="O137" s="98"/>
      <c r="P137" s="10"/>
      <c r="Q137" s="39"/>
      <c r="R137" s="39"/>
      <c r="S137" s="39">
        <v>82.83</v>
      </c>
      <c r="T137" s="39"/>
      <c r="U137" s="39"/>
    </row>
    <row r="138" spans="1:23" ht="13.5">
      <c r="B138" s="107" t="s">
        <v>167</v>
      </c>
      <c r="C138" s="95">
        <f t="shared" si="34"/>
        <v>0</v>
      </c>
      <c r="D138" s="39"/>
      <c r="E138" s="39"/>
      <c r="F138" s="39"/>
      <c r="G138" s="39"/>
      <c r="H138" s="39"/>
      <c r="I138" s="10"/>
      <c r="J138" s="39"/>
      <c r="K138" s="39"/>
      <c r="L138" s="39"/>
      <c r="M138" s="39"/>
      <c r="N138" s="39"/>
      <c r="O138" s="98"/>
      <c r="P138" s="10"/>
      <c r="Q138" s="39"/>
      <c r="R138" s="39"/>
      <c r="S138" s="39">
        <v>9.9700000000000006</v>
      </c>
      <c r="T138" s="39"/>
      <c r="U138" s="39"/>
    </row>
    <row r="139" spans="1:23" ht="13.5">
      <c r="A139" s="1" t="s">
        <v>168</v>
      </c>
      <c r="B139" s="100" t="s">
        <v>169</v>
      </c>
      <c r="C139" s="95">
        <f t="shared" si="34"/>
        <v>165</v>
      </c>
      <c r="D139" s="47">
        <f>D140+D141+D142</f>
        <v>0</v>
      </c>
      <c r="E139" s="47">
        <f>E140+E141+E142</f>
        <v>0</v>
      </c>
      <c r="F139" s="47">
        <f>F140+F141+F142</f>
        <v>165</v>
      </c>
      <c r="G139" s="47">
        <f t="shared" ref="G139:U139" si="35">G140+G141+G142</f>
        <v>0</v>
      </c>
      <c r="H139" s="47">
        <f t="shared" si="35"/>
        <v>0</v>
      </c>
      <c r="I139" s="101">
        <f t="shared" si="35"/>
        <v>125</v>
      </c>
      <c r="J139" s="47">
        <f t="shared" si="35"/>
        <v>0</v>
      </c>
      <c r="K139" s="47">
        <f t="shared" si="35"/>
        <v>0</v>
      </c>
      <c r="L139" s="47">
        <f t="shared" si="35"/>
        <v>125</v>
      </c>
      <c r="M139" s="47">
        <f t="shared" si="35"/>
        <v>0</v>
      </c>
      <c r="N139" s="47">
        <f t="shared" si="35"/>
        <v>0</v>
      </c>
      <c r="O139" s="47">
        <f t="shared" si="35"/>
        <v>0</v>
      </c>
      <c r="P139" s="101">
        <f t="shared" si="35"/>
        <v>15</v>
      </c>
      <c r="Q139" s="47">
        <f t="shared" si="35"/>
        <v>0</v>
      </c>
      <c r="R139" s="47">
        <f t="shared" si="35"/>
        <v>0</v>
      </c>
      <c r="S139" s="47">
        <f t="shared" si="35"/>
        <v>15</v>
      </c>
      <c r="T139" s="47">
        <f t="shared" si="35"/>
        <v>0</v>
      </c>
      <c r="U139" s="47">
        <f t="shared" si="35"/>
        <v>0</v>
      </c>
    </row>
    <row r="140" spans="1:23" ht="38.25">
      <c r="B140" s="106" t="s">
        <v>170</v>
      </c>
      <c r="C140" s="95">
        <f t="shared" si="34"/>
        <v>50</v>
      </c>
      <c r="D140" s="39"/>
      <c r="E140" s="39"/>
      <c r="F140" s="39">
        <v>50</v>
      </c>
      <c r="G140" s="39"/>
      <c r="H140" s="39"/>
      <c r="I140" s="10">
        <f>SUM(J140:N140)</f>
        <v>0</v>
      </c>
      <c r="J140" s="39"/>
      <c r="K140" s="39"/>
      <c r="L140" s="39">
        <v>0</v>
      </c>
      <c r="M140" s="39"/>
      <c r="N140" s="39"/>
      <c r="O140" s="98">
        <f>(I140/C140)*100</f>
        <v>0</v>
      </c>
      <c r="P140" s="10">
        <f>SUM(Q140:U140)</f>
        <v>0</v>
      </c>
      <c r="Q140" s="39"/>
      <c r="R140" s="39"/>
      <c r="S140" s="39">
        <v>0</v>
      </c>
      <c r="T140" s="39"/>
      <c r="U140" s="39"/>
    </row>
    <row r="141" spans="1:23" ht="25.5">
      <c r="B141" s="106" t="s">
        <v>171</v>
      </c>
      <c r="C141" s="95">
        <f t="shared" si="34"/>
        <v>100</v>
      </c>
      <c r="D141" s="39"/>
      <c r="E141" s="39"/>
      <c r="F141" s="39">
        <v>100</v>
      </c>
      <c r="G141" s="39"/>
      <c r="H141" s="39"/>
      <c r="I141" s="10">
        <f>SUM(J141:N141)</f>
        <v>110</v>
      </c>
      <c r="J141" s="39"/>
      <c r="K141" s="39"/>
      <c r="L141" s="39">
        <v>110</v>
      </c>
      <c r="M141" s="39"/>
      <c r="N141" s="39"/>
      <c r="O141" s="98"/>
      <c r="P141" s="10">
        <f>SUM(Q141:U141)</f>
        <v>0</v>
      </c>
      <c r="Q141" s="39"/>
      <c r="R141" s="39"/>
      <c r="S141" s="39">
        <v>0</v>
      </c>
      <c r="T141" s="39"/>
      <c r="U141" s="39"/>
    </row>
    <row r="142" spans="1:23" ht="25.5">
      <c r="B142" s="106" t="s">
        <v>172</v>
      </c>
      <c r="C142" s="95">
        <f t="shared" si="34"/>
        <v>15</v>
      </c>
      <c r="D142" s="39"/>
      <c r="E142" s="39"/>
      <c r="F142" s="39">
        <v>15</v>
      </c>
      <c r="G142" s="39"/>
      <c r="H142" s="39"/>
      <c r="I142" s="10">
        <f>SUM(J142:N142)</f>
        <v>15</v>
      </c>
      <c r="J142" s="39"/>
      <c r="K142" s="39"/>
      <c r="L142" s="39">
        <v>15</v>
      </c>
      <c r="M142" s="39"/>
      <c r="N142" s="39"/>
      <c r="O142" s="98"/>
      <c r="P142" s="10">
        <f>SUM(Q142:U142)</f>
        <v>15</v>
      </c>
      <c r="Q142" s="39"/>
      <c r="R142" s="39"/>
      <c r="S142" s="39">
        <v>15</v>
      </c>
      <c r="T142" s="39"/>
      <c r="U142" s="39"/>
    </row>
    <row r="143" spans="1:23" ht="27">
      <c r="A143" s="1" t="s">
        <v>173</v>
      </c>
      <c r="B143" s="100" t="s">
        <v>174</v>
      </c>
      <c r="C143" s="95">
        <f t="shared" si="34"/>
        <v>25</v>
      </c>
      <c r="D143" s="47">
        <f t="shared" ref="D143:I143" si="36">D144+D145+D146</f>
        <v>0</v>
      </c>
      <c r="E143" s="47">
        <f t="shared" si="36"/>
        <v>0</v>
      </c>
      <c r="F143" s="47">
        <f t="shared" si="36"/>
        <v>25</v>
      </c>
      <c r="G143" s="47">
        <f t="shared" si="36"/>
        <v>0</v>
      </c>
      <c r="H143" s="47">
        <f t="shared" si="36"/>
        <v>0</v>
      </c>
      <c r="I143" s="101">
        <f t="shared" si="36"/>
        <v>0</v>
      </c>
      <c r="J143" s="47">
        <f t="shared" ref="J143:U143" si="37">J144+J145+J146</f>
        <v>0</v>
      </c>
      <c r="K143" s="47">
        <f t="shared" si="37"/>
        <v>0</v>
      </c>
      <c r="L143" s="47">
        <f t="shared" si="37"/>
        <v>10</v>
      </c>
      <c r="M143" s="47">
        <f t="shared" si="37"/>
        <v>0</v>
      </c>
      <c r="N143" s="47">
        <f t="shared" si="37"/>
        <v>0</v>
      </c>
      <c r="O143" s="47">
        <f t="shared" si="37"/>
        <v>0</v>
      </c>
      <c r="P143" s="101">
        <f t="shared" si="37"/>
        <v>7.33</v>
      </c>
      <c r="Q143" s="47">
        <f t="shared" si="37"/>
        <v>0</v>
      </c>
      <c r="R143" s="47">
        <f t="shared" si="37"/>
        <v>0</v>
      </c>
      <c r="S143" s="47">
        <f t="shared" si="37"/>
        <v>7.33</v>
      </c>
      <c r="T143" s="47">
        <f t="shared" si="37"/>
        <v>0</v>
      </c>
      <c r="U143" s="47">
        <f t="shared" si="37"/>
        <v>0</v>
      </c>
    </row>
    <row r="144" spans="1:23" ht="25.5">
      <c r="B144" s="106" t="s">
        <v>175</v>
      </c>
      <c r="C144" s="95">
        <f t="shared" si="34"/>
        <v>0</v>
      </c>
      <c r="D144" s="47"/>
      <c r="E144" s="47"/>
      <c r="F144" s="47">
        <v>0</v>
      </c>
      <c r="G144" s="47"/>
      <c r="H144" s="47"/>
      <c r="I144" s="10">
        <f>I145+I146+I147</f>
        <v>0</v>
      </c>
      <c r="J144" s="39"/>
      <c r="K144" s="39"/>
      <c r="L144" s="39">
        <v>0</v>
      </c>
      <c r="M144" s="39"/>
      <c r="N144" s="39"/>
      <c r="O144" s="98"/>
      <c r="P144" s="10">
        <f>SUM(Q144:U144)</f>
        <v>0</v>
      </c>
      <c r="Q144" s="39"/>
      <c r="R144" s="39"/>
      <c r="S144" s="39">
        <v>0</v>
      </c>
      <c r="T144" s="39"/>
      <c r="U144" s="39"/>
    </row>
    <row r="145" spans="1:23" ht="51">
      <c r="B145" s="106" t="s">
        <v>176</v>
      </c>
      <c r="C145" s="95">
        <f t="shared" si="34"/>
        <v>25</v>
      </c>
      <c r="D145" s="47"/>
      <c r="E145" s="47"/>
      <c r="F145" s="47">
        <v>25</v>
      </c>
      <c r="G145" s="47"/>
      <c r="H145" s="47"/>
      <c r="I145" s="10">
        <f>I146+I147+I148</f>
        <v>0</v>
      </c>
      <c r="J145" s="39"/>
      <c r="K145" s="39"/>
      <c r="L145" s="39">
        <v>0</v>
      </c>
      <c r="M145" s="39"/>
      <c r="N145" s="39"/>
      <c r="O145" s="98"/>
      <c r="P145" s="10">
        <f>SUM(Q145:U145)</f>
        <v>0</v>
      </c>
      <c r="Q145" s="39"/>
      <c r="R145" s="39"/>
      <c r="S145" s="39">
        <v>0</v>
      </c>
      <c r="T145" s="39"/>
      <c r="U145" s="39"/>
    </row>
    <row r="146" spans="1:23" ht="25.5">
      <c r="B146" s="106" t="s">
        <v>177</v>
      </c>
      <c r="C146" s="95">
        <f t="shared" si="34"/>
        <v>0</v>
      </c>
      <c r="D146" s="39"/>
      <c r="E146" s="39"/>
      <c r="F146" s="39">
        <v>0</v>
      </c>
      <c r="G146" s="47"/>
      <c r="H146" s="47"/>
      <c r="I146" s="10">
        <f>I147+I148+I149</f>
        <v>0</v>
      </c>
      <c r="J146" s="39"/>
      <c r="K146" s="39"/>
      <c r="L146" s="39">
        <v>10</v>
      </c>
      <c r="M146" s="39"/>
      <c r="N146" s="39"/>
      <c r="O146" s="98"/>
      <c r="P146" s="10">
        <f>SUM(Q146:U146)</f>
        <v>7.33</v>
      </c>
      <c r="Q146" s="39"/>
      <c r="R146" s="39"/>
      <c r="S146" s="39">
        <v>7.33</v>
      </c>
      <c r="T146" s="39"/>
      <c r="U146" s="39"/>
    </row>
    <row r="147" spans="1:23" ht="27">
      <c r="A147" s="1" t="s">
        <v>178</v>
      </c>
      <c r="B147" s="100" t="s">
        <v>179</v>
      </c>
      <c r="C147" s="95">
        <f t="shared" si="34"/>
        <v>15</v>
      </c>
      <c r="D147" s="47">
        <f>D148+D149+D150</f>
        <v>0</v>
      </c>
      <c r="E147" s="47">
        <f t="shared" ref="E147:U147" si="38">E148+E149+E150</f>
        <v>0</v>
      </c>
      <c r="F147" s="47">
        <f t="shared" si="38"/>
        <v>15</v>
      </c>
      <c r="G147" s="47">
        <f t="shared" si="38"/>
        <v>0</v>
      </c>
      <c r="H147" s="47">
        <f t="shared" si="38"/>
        <v>0</v>
      </c>
      <c r="I147" s="101">
        <f t="shared" si="38"/>
        <v>0</v>
      </c>
      <c r="J147" s="47">
        <f t="shared" si="38"/>
        <v>0</v>
      </c>
      <c r="K147" s="47">
        <f t="shared" si="38"/>
        <v>0</v>
      </c>
      <c r="L147" s="47">
        <f t="shared" si="38"/>
        <v>0</v>
      </c>
      <c r="M147" s="47">
        <f t="shared" si="38"/>
        <v>0</v>
      </c>
      <c r="N147" s="47">
        <f t="shared" si="38"/>
        <v>0</v>
      </c>
      <c r="O147" s="47" t="e">
        <f t="shared" si="38"/>
        <v>#DIV/0!</v>
      </c>
      <c r="P147" s="101">
        <f t="shared" si="38"/>
        <v>48</v>
      </c>
      <c r="Q147" s="47">
        <f t="shared" si="38"/>
        <v>0</v>
      </c>
      <c r="R147" s="47">
        <f t="shared" si="38"/>
        <v>0</v>
      </c>
      <c r="S147" s="47">
        <f t="shared" si="38"/>
        <v>48</v>
      </c>
      <c r="T147" s="47">
        <f t="shared" si="38"/>
        <v>0</v>
      </c>
      <c r="U147" s="47">
        <f t="shared" si="38"/>
        <v>0</v>
      </c>
    </row>
    <row r="148" spans="1:23" ht="25.5">
      <c r="B148" s="106" t="s">
        <v>180</v>
      </c>
      <c r="C148" s="95">
        <f t="shared" si="34"/>
        <v>0</v>
      </c>
      <c r="D148" s="39"/>
      <c r="E148" s="39"/>
      <c r="F148" s="39">
        <v>0</v>
      </c>
      <c r="G148" s="39"/>
      <c r="H148" s="39"/>
      <c r="I148" s="10">
        <f>SUM(J148:N148)</f>
        <v>0</v>
      </c>
      <c r="J148" s="39"/>
      <c r="K148" s="39"/>
      <c r="L148" s="39">
        <v>0</v>
      </c>
      <c r="M148" s="39"/>
      <c r="N148" s="39"/>
      <c r="O148" s="98" t="e">
        <f>(I148/C148)*100</f>
        <v>#DIV/0!</v>
      </c>
      <c r="P148" s="10">
        <f>SUM(Q148:U148)</f>
        <v>25</v>
      </c>
      <c r="Q148" s="39"/>
      <c r="R148" s="39"/>
      <c r="S148" s="39">
        <v>25</v>
      </c>
      <c r="T148" s="39"/>
      <c r="U148" s="39"/>
    </row>
    <row r="149" spans="1:23" ht="63.75">
      <c r="B149" s="106" t="s">
        <v>181</v>
      </c>
      <c r="C149" s="95">
        <f t="shared" si="34"/>
        <v>15</v>
      </c>
      <c r="D149" s="42"/>
      <c r="E149" s="42"/>
      <c r="F149" s="98">
        <v>15</v>
      </c>
      <c r="G149" s="42"/>
      <c r="H149" s="42"/>
      <c r="I149" s="10">
        <f>SUM(J149:N149)</f>
        <v>0</v>
      </c>
      <c r="J149" s="42"/>
      <c r="K149" s="42"/>
      <c r="L149" s="98">
        <v>0</v>
      </c>
      <c r="M149" s="42"/>
      <c r="N149" s="42"/>
      <c r="O149" s="42"/>
      <c r="P149" s="10">
        <f>SUM(Q149:U149)</f>
        <v>23</v>
      </c>
      <c r="Q149" s="42"/>
      <c r="R149" s="42"/>
      <c r="S149" s="98">
        <v>23</v>
      </c>
      <c r="T149" s="38"/>
      <c r="U149" s="38"/>
    </row>
    <row r="150" spans="1:23" ht="51">
      <c r="B150" s="108" t="s">
        <v>182</v>
      </c>
      <c r="C150" s="95">
        <f t="shared" si="34"/>
        <v>0</v>
      </c>
      <c r="D150" s="42"/>
      <c r="E150" s="42"/>
      <c r="F150" s="98">
        <v>0</v>
      </c>
      <c r="G150" s="42"/>
      <c r="H150" s="42"/>
      <c r="I150" s="10">
        <f>SUM(J150:N150)</f>
        <v>0</v>
      </c>
      <c r="J150" s="42"/>
      <c r="K150" s="42"/>
      <c r="L150" s="98">
        <v>0</v>
      </c>
      <c r="M150" s="42"/>
      <c r="N150" s="42"/>
      <c r="O150" s="42"/>
      <c r="P150" s="10">
        <f>SUM(Q150:U150)</f>
        <v>0</v>
      </c>
      <c r="Q150" s="42"/>
      <c r="R150" s="42"/>
      <c r="S150" s="98">
        <v>0</v>
      </c>
      <c r="T150" s="38"/>
      <c r="U150" s="38"/>
    </row>
    <row r="151" spans="1:23" ht="25.5">
      <c r="A151" s="1" t="s">
        <v>183</v>
      </c>
      <c r="B151" s="31" t="s">
        <v>1089</v>
      </c>
      <c r="C151" s="32">
        <f t="shared" ref="C151:N151" si="39">C152</f>
        <v>100</v>
      </c>
      <c r="D151" s="32">
        <f t="shared" si="39"/>
        <v>0</v>
      </c>
      <c r="E151" s="32">
        <f t="shared" si="39"/>
        <v>0</v>
      </c>
      <c r="F151" s="32">
        <f t="shared" si="39"/>
        <v>100</v>
      </c>
      <c r="G151" s="32">
        <f t="shared" si="39"/>
        <v>0</v>
      </c>
      <c r="H151" s="32">
        <f t="shared" si="39"/>
        <v>0</v>
      </c>
      <c r="I151" s="32">
        <f t="shared" si="39"/>
        <v>534.85599999999999</v>
      </c>
      <c r="J151" s="32">
        <f t="shared" si="39"/>
        <v>0</v>
      </c>
      <c r="K151" s="32">
        <f t="shared" si="39"/>
        <v>234.85599999999999</v>
      </c>
      <c r="L151" s="32">
        <f t="shared" si="39"/>
        <v>300</v>
      </c>
      <c r="M151" s="32">
        <f t="shared" si="39"/>
        <v>0</v>
      </c>
      <c r="N151" s="32">
        <f t="shared" si="39"/>
        <v>0</v>
      </c>
      <c r="O151" s="32" t="e">
        <f>O152+#REF!</f>
        <v>#DIV/0!</v>
      </c>
      <c r="P151" s="32">
        <f t="shared" ref="P151:U151" si="40">P152</f>
        <v>534.85599999999999</v>
      </c>
      <c r="Q151" s="32">
        <f t="shared" si="40"/>
        <v>0</v>
      </c>
      <c r="R151" s="32">
        <f t="shared" si="40"/>
        <v>234.85599999999999</v>
      </c>
      <c r="S151" s="32">
        <f t="shared" si="40"/>
        <v>300</v>
      </c>
      <c r="T151" s="32">
        <f t="shared" si="40"/>
        <v>0</v>
      </c>
      <c r="U151" s="32">
        <f t="shared" si="40"/>
        <v>0</v>
      </c>
      <c r="W151" s="484"/>
    </row>
    <row r="152" spans="1:23" ht="27">
      <c r="A152" s="1" t="s">
        <v>184</v>
      </c>
      <c r="B152" s="94" t="s">
        <v>185</v>
      </c>
      <c r="C152" s="32">
        <f>SUM(D152:H152)</f>
        <v>100</v>
      </c>
      <c r="D152" s="39">
        <f>D153+D154</f>
        <v>0</v>
      </c>
      <c r="E152" s="39">
        <f t="shared" ref="E152:U152" si="41">E153+E154</f>
        <v>0</v>
      </c>
      <c r="F152" s="39">
        <f t="shared" si="41"/>
        <v>100</v>
      </c>
      <c r="G152" s="39">
        <f t="shared" si="41"/>
        <v>0</v>
      </c>
      <c r="H152" s="39">
        <f t="shared" si="41"/>
        <v>0</v>
      </c>
      <c r="I152" s="40">
        <f>I153+I154</f>
        <v>534.85599999999999</v>
      </c>
      <c r="J152" s="39">
        <f t="shared" si="41"/>
        <v>0</v>
      </c>
      <c r="K152" s="39">
        <f t="shared" si="41"/>
        <v>234.85599999999999</v>
      </c>
      <c r="L152" s="39">
        <f t="shared" si="41"/>
        <v>300</v>
      </c>
      <c r="M152" s="47">
        <f t="shared" si="41"/>
        <v>0</v>
      </c>
      <c r="N152" s="47">
        <f t="shared" si="41"/>
        <v>0</v>
      </c>
      <c r="O152" s="47" t="e">
        <f t="shared" si="41"/>
        <v>#DIV/0!</v>
      </c>
      <c r="P152" s="101">
        <f t="shared" si="41"/>
        <v>534.85599999999999</v>
      </c>
      <c r="Q152" s="47">
        <f t="shared" si="41"/>
        <v>0</v>
      </c>
      <c r="R152" s="39">
        <f>R153+R154</f>
        <v>234.85599999999999</v>
      </c>
      <c r="S152" s="47">
        <f t="shared" si="41"/>
        <v>300</v>
      </c>
      <c r="T152" s="47">
        <f t="shared" si="41"/>
        <v>0</v>
      </c>
      <c r="U152" s="47">
        <f t="shared" si="41"/>
        <v>0</v>
      </c>
    </row>
    <row r="153" spans="1:23" ht="51">
      <c r="B153" s="414" t="s">
        <v>186</v>
      </c>
      <c r="C153" s="32">
        <f>SUM(D153:H153)</f>
        <v>100</v>
      </c>
      <c r="D153" s="39"/>
      <c r="E153" s="39"/>
      <c r="F153" s="39">
        <v>100</v>
      </c>
      <c r="G153" s="39"/>
      <c r="H153" s="39"/>
      <c r="I153" s="10">
        <f>SUM(J153:N153)</f>
        <v>334.85599999999999</v>
      </c>
      <c r="J153" s="39"/>
      <c r="K153" s="435">
        <v>234.85599999999999</v>
      </c>
      <c r="L153" s="117">
        <v>100</v>
      </c>
      <c r="M153" s="39"/>
      <c r="N153" s="39"/>
      <c r="O153" s="98">
        <f>(I153/C153)*100</f>
        <v>334.85599999999999</v>
      </c>
      <c r="P153" s="10">
        <f>SUM(Q153:U153)</f>
        <v>334.85599999999999</v>
      </c>
      <c r="Q153" s="39"/>
      <c r="R153" s="435">
        <v>234.85599999999999</v>
      </c>
      <c r="S153" s="117">
        <v>100</v>
      </c>
      <c r="T153" s="39"/>
      <c r="U153" s="39"/>
    </row>
    <row r="154" spans="1:23">
      <c r="B154" s="108" t="s">
        <v>935</v>
      </c>
      <c r="C154" s="32">
        <f>SUM(D154:H154)</f>
        <v>0</v>
      </c>
      <c r="D154" s="39"/>
      <c r="E154" s="39"/>
      <c r="F154" s="39">
        <v>0</v>
      </c>
      <c r="G154" s="39"/>
      <c r="H154" s="39"/>
      <c r="I154" s="10">
        <f>SUM(J154:N154)</f>
        <v>200</v>
      </c>
      <c r="J154" s="39"/>
      <c r="K154" s="39"/>
      <c r="L154" s="39">
        <v>200</v>
      </c>
      <c r="M154" s="39"/>
      <c r="N154" s="39"/>
      <c r="O154" s="98" t="e">
        <f>(I154/C154)*100</f>
        <v>#DIV/0!</v>
      </c>
      <c r="P154" s="10">
        <f>SUM(Q154:U154)</f>
        <v>200</v>
      </c>
      <c r="Q154" s="39"/>
      <c r="R154" s="39"/>
      <c r="S154" s="39">
        <v>200</v>
      </c>
      <c r="T154" s="39"/>
      <c r="U154" s="39"/>
    </row>
    <row r="155" spans="1:23" ht="38.25">
      <c r="A155" s="1">
        <v>10</v>
      </c>
      <c r="B155" s="7" t="s">
        <v>187</v>
      </c>
      <c r="C155" s="10">
        <f>SUM(D155:G155)</f>
        <v>610</v>
      </c>
      <c r="D155" s="109">
        <v>0</v>
      </c>
      <c r="E155" s="109">
        <v>0</v>
      </c>
      <c r="F155" s="109">
        <f>SUM(F158:F168)</f>
        <v>610</v>
      </c>
      <c r="G155" s="109">
        <v>0</v>
      </c>
      <c r="H155" s="109">
        <v>0</v>
      </c>
      <c r="I155" s="10">
        <f>SUM(J155:M155)</f>
        <v>579.625</v>
      </c>
      <c r="J155" s="109">
        <v>0</v>
      </c>
      <c r="K155" s="109">
        <v>0</v>
      </c>
      <c r="L155" s="110">
        <f>SUM(L157)</f>
        <v>579.625</v>
      </c>
      <c r="M155" s="109">
        <v>0</v>
      </c>
      <c r="N155" s="109">
        <v>0</v>
      </c>
      <c r="O155" s="40">
        <v>468625</v>
      </c>
      <c r="P155" s="10">
        <f>SUM(Q155:T155)</f>
        <v>579.625</v>
      </c>
      <c r="Q155" s="40">
        <v>0</v>
      </c>
      <c r="R155" s="40"/>
      <c r="S155" s="110">
        <f>SUM(S157)</f>
        <v>579.625</v>
      </c>
      <c r="T155" s="40">
        <v>0</v>
      </c>
      <c r="U155" s="33"/>
      <c r="W155" s="484"/>
    </row>
    <row r="156" spans="1:23">
      <c r="A156" s="80"/>
      <c r="B156" s="111" t="s">
        <v>188</v>
      </c>
      <c r="C156" s="8">
        <v>0</v>
      </c>
      <c r="D156" s="112">
        <v>0</v>
      </c>
      <c r="E156" s="112">
        <v>0</v>
      </c>
      <c r="F156" s="112">
        <v>0</v>
      </c>
      <c r="G156" s="112">
        <v>0</v>
      </c>
      <c r="H156" s="112">
        <v>0</v>
      </c>
      <c r="I156" s="10">
        <v>0</v>
      </c>
      <c r="J156" s="112">
        <v>0</v>
      </c>
      <c r="K156" s="112">
        <v>0</v>
      </c>
      <c r="L156" s="112">
        <v>0</v>
      </c>
      <c r="M156" s="112">
        <v>0</v>
      </c>
      <c r="N156" s="112">
        <v>0</v>
      </c>
      <c r="O156" s="112">
        <v>0</v>
      </c>
      <c r="P156" s="10">
        <v>0</v>
      </c>
      <c r="Q156" s="112">
        <v>0</v>
      </c>
      <c r="R156" s="112"/>
      <c r="S156" s="112">
        <v>0</v>
      </c>
      <c r="T156" s="112">
        <v>0</v>
      </c>
      <c r="U156" s="38"/>
    </row>
    <row r="157" spans="1:23" ht="25.5">
      <c r="A157" s="80"/>
      <c r="B157" s="111" t="s">
        <v>189</v>
      </c>
      <c r="C157" s="8">
        <f>SUM(C158:C168)</f>
        <v>610</v>
      </c>
      <c r="D157" s="112">
        <v>0</v>
      </c>
      <c r="E157" s="112">
        <v>0</v>
      </c>
      <c r="F157" s="113">
        <f>SUM(F158:F168)</f>
        <v>610</v>
      </c>
      <c r="G157" s="112">
        <v>0</v>
      </c>
      <c r="H157" s="112">
        <v>0</v>
      </c>
      <c r="I157" s="10">
        <v>550</v>
      </c>
      <c r="J157" s="112">
        <v>0</v>
      </c>
      <c r="K157" s="112">
        <v>0</v>
      </c>
      <c r="L157" s="39">
        <f>SUM(L158:L164)</f>
        <v>579.625</v>
      </c>
      <c r="M157" s="112">
        <v>0</v>
      </c>
      <c r="N157" s="112">
        <v>0</v>
      </c>
      <c r="O157" s="112">
        <v>468625</v>
      </c>
      <c r="P157" s="10">
        <f>SUM(Q157:T157)</f>
        <v>579.625</v>
      </c>
      <c r="Q157" s="112">
        <v>0</v>
      </c>
      <c r="R157" s="112"/>
      <c r="S157" s="39">
        <f>SUM(S158:S164)</f>
        <v>579.625</v>
      </c>
      <c r="T157" s="112">
        <v>0</v>
      </c>
      <c r="U157" s="38"/>
    </row>
    <row r="158" spans="1:23" ht="25.5">
      <c r="B158" s="17" t="s">
        <v>190</v>
      </c>
      <c r="C158" s="8">
        <v>500</v>
      </c>
      <c r="D158" s="39">
        <v>0</v>
      </c>
      <c r="E158" s="39">
        <v>0</v>
      </c>
      <c r="F158" s="39">
        <v>500</v>
      </c>
      <c r="G158" s="39">
        <v>0</v>
      </c>
      <c r="H158" s="39">
        <v>0</v>
      </c>
      <c r="I158" s="10">
        <v>450</v>
      </c>
      <c r="J158" s="39">
        <v>0</v>
      </c>
      <c r="K158" s="39">
        <v>0</v>
      </c>
      <c r="L158" s="19">
        <v>496.8</v>
      </c>
      <c r="M158" s="39">
        <v>0</v>
      </c>
      <c r="N158" s="39">
        <v>0</v>
      </c>
      <c r="O158" s="112">
        <v>450</v>
      </c>
      <c r="P158" s="10">
        <f t="shared" ref="P158:P168" si="42">SUM(Q158:T158)</f>
        <v>496.8</v>
      </c>
      <c r="Q158" s="39">
        <v>0</v>
      </c>
      <c r="R158" s="39"/>
      <c r="S158" s="19">
        <v>496.8</v>
      </c>
      <c r="T158" s="39">
        <v>0</v>
      </c>
      <c r="U158" s="38"/>
    </row>
    <row r="159" spans="1:23" ht="51.75">
      <c r="B159" s="23" t="s">
        <v>191</v>
      </c>
      <c r="C159" s="22">
        <v>45</v>
      </c>
      <c r="D159" s="47">
        <v>0</v>
      </c>
      <c r="E159" s="47">
        <v>0</v>
      </c>
      <c r="F159" s="47">
        <v>45</v>
      </c>
      <c r="G159" s="47">
        <v>0</v>
      </c>
      <c r="H159" s="47">
        <v>0</v>
      </c>
      <c r="I159" s="14">
        <v>45</v>
      </c>
      <c r="J159" s="47">
        <v>0</v>
      </c>
      <c r="K159" s="47">
        <v>0</v>
      </c>
      <c r="L159" s="529">
        <v>29.625</v>
      </c>
      <c r="M159" s="47">
        <v>0</v>
      </c>
      <c r="N159" s="47">
        <v>0</v>
      </c>
      <c r="O159" s="114">
        <v>3625</v>
      </c>
      <c r="P159" s="10">
        <f t="shared" si="42"/>
        <v>29.625</v>
      </c>
      <c r="Q159" s="47">
        <v>0</v>
      </c>
      <c r="R159" s="47"/>
      <c r="S159" s="529">
        <v>29.625</v>
      </c>
      <c r="T159" s="47">
        <v>0</v>
      </c>
      <c r="U159" s="38"/>
    </row>
    <row r="160" spans="1:23" ht="25.5">
      <c r="B160" s="23" t="s">
        <v>192</v>
      </c>
      <c r="C160" s="8">
        <v>15</v>
      </c>
      <c r="D160" s="39">
        <v>0</v>
      </c>
      <c r="E160" s="39">
        <v>0</v>
      </c>
      <c r="F160" s="39">
        <v>15</v>
      </c>
      <c r="G160" s="39">
        <v>0</v>
      </c>
      <c r="H160" s="39">
        <v>0</v>
      </c>
      <c r="I160" s="10">
        <v>15</v>
      </c>
      <c r="J160" s="39">
        <v>0</v>
      </c>
      <c r="K160" s="39">
        <v>0</v>
      </c>
      <c r="L160" s="39">
        <v>15</v>
      </c>
      <c r="M160" s="39">
        <v>0</v>
      </c>
      <c r="N160" s="39">
        <v>0</v>
      </c>
      <c r="O160" s="112">
        <v>15</v>
      </c>
      <c r="P160" s="10">
        <f t="shared" si="42"/>
        <v>15</v>
      </c>
      <c r="Q160" s="39">
        <v>0</v>
      </c>
      <c r="R160" s="39"/>
      <c r="S160" s="39">
        <v>15</v>
      </c>
      <c r="T160" s="39">
        <v>0</v>
      </c>
      <c r="U160" s="38"/>
    </row>
    <row r="161" spans="1:23" ht="42" customHeight="1">
      <c r="B161" s="115" t="s">
        <v>193</v>
      </c>
      <c r="C161" s="12">
        <v>10</v>
      </c>
      <c r="D161" s="47">
        <v>0</v>
      </c>
      <c r="E161" s="47">
        <v>0</v>
      </c>
      <c r="F161" s="47">
        <v>10</v>
      </c>
      <c r="G161" s="47">
        <v>0</v>
      </c>
      <c r="H161" s="47">
        <v>0</v>
      </c>
      <c r="I161" s="14">
        <v>10</v>
      </c>
      <c r="J161" s="47">
        <v>0</v>
      </c>
      <c r="K161" s="47">
        <v>0</v>
      </c>
      <c r="L161" s="47">
        <v>10</v>
      </c>
      <c r="M161" s="47">
        <v>0</v>
      </c>
      <c r="N161" s="47">
        <v>0</v>
      </c>
      <c r="O161" s="114">
        <v>0</v>
      </c>
      <c r="P161" s="10">
        <f t="shared" si="42"/>
        <v>10</v>
      </c>
      <c r="Q161" s="47">
        <v>0</v>
      </c>
      <c r="R161" s="47"/>
      <c r="S161" s="47">
        <v>10</v>
      </c>
      <c r="T161" s="47">
        <v>0</v>
      </c>
      <c r="U161" s="38"/>
    </row>
    <row r="162" spans="1:23" ht="25.5">
      <c r="B162" s="23" t="s">
        <v>194</v>
      </c>
      <c r="C162" s="8">
        <v>25</v>
      </c>
      <c r="D162" s="39">
        <v>0</v>
      </c>
      <c r="E162" s="39">
        <v>0</v>
      </c>
      <c r="F162" s="39">
        <v>25</v>
      </c>
      <c r="G162" s="39">
        <v>0</v>
      </c>
      <c r="H162" s="39">
        <v>0</v>
      </c>
      <c r="I162" s="10">
        <v>25</v>
      </c>
      <c r="J162" s="39">
        <v>0</v>
      </c>
      <c r="K162" s="39">
        <v>0</v>
      </c>
      <c r="L162" s="428">
        <v>28.2</v>
      </c>
      <c r="M162" s="39">
        <v>0</v>
      </c>
      <c r="N162" s="39">
        <v>0</v>
      </c>
      <c r="O162" s="112">
        <v>0</v>
      </c>
      <c r="P162" s="10">
        <f t="shared" si="42"/>
        <v>28.2</v>
      </c>
      <c r="Q162" s="39">
        <v>0</v>
      </c>
      <c r="R162" s="39"/>
      <c r="S162" s="428">
        <v>28.2</v>
      </c>
      <c r="T162" s="39">
        <v>0</v>
      </c>
      <c r="U162" s="38"/>
    </row>
    <row r="163" spans="1:23" ht="25.5">
      <c r="B163" s="23" t="s">
        <v>195</v>
      </c>
      <c r="C163" s="8">
        <v>10</v>
      </c>
      <c r="D163" s="39">
        <v>0</v>
      </c>
      <c r="E163" s="39">
        <v>0</v>
      </c>
      <c r="F163" s="39">
        <v>10</v>
      </c>
      <c r="G163" s="39">
        <v>0</v>
      </c>
      <c r="H163" s="39">
        <v>0</v>
      </c>
      <c r="I163" s="10">
        <v>0</v>
      </c>
      <c r="J163" s="39">
        <v>0</v>
      </c>
      <c r="K163" s="39">
        <v>0</v>
      </c>
      <c r="L163" s="39"/>
      <c r="M163" s="39">
        <v>0</v>
      </c>
      <c r="N163" s="39">
        <v>0</v>
      </c>
      <c r="O163" s="112">
        <v>0</v>
      </c>
      <c r="P163" s="10">
        <f t="shared" si="42"/>
        <v>0</v>
      </c>
      <c r="Q163" s="39">
        <v>0</v>
      </c>
      <c r="R163" s="39"/>
      <c r="S163" s="39"/>
      <c r="T163" s="39">
        <v>0</v>
      </c>
      <c r="U163" s="38"/>
    </row>
    <row r="164" spans="1:23" ht="26.25">
      <c r="B164" s="23" t="s">
        <v>196</v>
      </c>
      <c r="C164" s="12">
        <v>5</v>
      </c>
      <c r="D164" s="47">
        <v>0</v>
      </c>
      <c r="E164" s="47">
        <v>0</v>
      </c>
      <c r="F164" s="47">
        <v>5</v>
      </c>
      <c r="G164" s="47">
        <v>0</v>
      </c>
      <c r="H164" s="47">
        <v>0</v>
      </c>
      <c r="I164" s="14">
        <v>5</v>
      </c>
      <c r="J164" s="47">
        <v>0</v>
      </c>
      <c r="K164" s="47">
        <v>0</v>
      </c>
      <c r="L164" s="47">
        <v>0</v>
      </c>
      <c r="M164" s="47">
        <v>0</v>
      </c>
      <c r="N164" s="47">
        <v>0</v>
      </c>
      <c r="O164" s="114">
        <v>0</v>
      </c>
      <c r="P164" s="10">
        <f t="shared" si="42"/>
        <v>0</v>
      </c>
      <c r="Q164" s="47">
        <v>0</v>
      </c>
      <c r="R164" s="47"/>
      <c r="S164" s="47">
        <v>0</v>
      </c>
      <c r="T164" s="47">
        <v>0</v>
      </c>
      <c r="U164" s="38"/>
    </row>
    <row r="165" spans="1:23" ht="26.25">
      <c r="B165" s="23" t="s">
        <v>197</v>
      </c>
      <c r="C165" s="12">
        <v>0</v>
      </c>
      <c r="D165" s="114">
        <v>0</v>
      </c>
      <c r="E165" s="114">
        <v>0</v>
      </c>
      <c r="F165" s="114">
        <v>0</v>
      </c>
      <c r="G165" s="114">
        <v>0</v>
      </c>
      <c r="H165" s="114">
        <v>0</v>
      </c>
      <c r="I165" s="14">
        <v>0</v>
      </c>
      <c r="J165" s="114">
        <v>0</v>
      </c>
      <c r="K165" s="114">
        <v>0</v>
      </c>
      <c r="L165" s="114">
        <v>0</v>
      </c>
      <c r="M165" s="114">
        <v>0</v>
      </c>
      <c r="N165" s="114">
        <v>0</v>
      </c>
      <c r="O165" s="114">
        <v>0</v>
      </c>
      <c r="P165" s="10">
        <f t="shared" si="42"/>
        <v>0</v>
      </c>
      <c r="Q165" s="114">
        <v>0</v>
      </c>
      <c r="R165" s="114"/>
      <c r="S165" s="114">
        <v>0</v>
      </c>
      <c r="T165" s="114">
        <v>0</v>
      </c>
      <c r="U165" s="38"/>
    </row>
    <row r="166" spans="1:23">
      <c r="B166" s="23" t="s">
        <v>198</v>
      </c>
      <c r="C166" s="8">
        <v>0</v>
      </c>
      <c r="D166" s="112">
        <v>0</v>
      </c>
      <c r="E166" s="112">
        <v>0</v>
      </c>
      <c r="F166" s="112">
        <v>0</v>
      </c>
      <c r="G166" s="112">
        <v>0</v>
      </c>
      <c r="H166" s="112">
        <v>0</v>
      </c>
      <c r="I166" s="10">
        <v>0</v>
      </c>
      <c r="J166" s="112">
        <v>0</v>
      </c>
      <c r="K166" s="112">
        <v>0</v>
      </c>
      <c r="L166" s="112">
        <v>0</v>
      </c>
      <c r="M166" s="112">
        <v>0</v>
      </c>
      <c r="N166" s="112">
        <v>0</v>
      </c>
      <c r="O166" s="112">
        <v>0</v>
      </c>
      <c r="P166" s="10">
        <f t="shared" si="42"/>
        <v>0</v>
      </c>
      <c r="Q166" s="112">
        <v>0</v>
      </c>
      <c r="R166" s="112"/>
      <c r="S166" s="112">
        <v>0</v>
      </c>
      <c r="T166" s="112">
        <v>0</v>
      </c>
      <c r="U166" s="38"/>
    </row>
    <row r="167" spans="1:23" ht="25.5">
      <c r="B167" s="17" t="s">
        <v>199</v>
      </c>
      <c r="C167" s="8">
        <v>0</v>
      </c>
      <c r="D167" s="112">
        <v>0</v>
      </c>
      <c r="E167" s="112">
        <v>0</v>
      </c>
      <c r="F167" s="112">
        <v>0</v>
      </c>
      <c r="G167" s="112">
        <v>0</v>
      </c>
      <c r="H167" s="112">
        <v>0</v>
      </c>
      <c r="I167" s="10">
        <v>0</v>
      </c>
      <c r="J167" s="112">
        <v>0</v>
      </c>
      <c r="K167" s="112">
        <v>0</v>
      </c>
      <c r="L167" s="112">
        <v>0</v>
      </c>
      <c r="M167" s="112">
        <v>0</v>
      </c>
      <c r="N167" s="112">
        <v>0</v>
      </c>
      <c r="O167" s="112">
        <v>0</v>
      </c>
      <c r="P167" s="10">
        <f t="shared" si="42"/>
        <v>0</v>
      </c>
      <c r="Q167" s="112">
        <v>0</v>
      </c>
      <c r="R167" s="112"/>
      <c r="S167" s="112">
        <v>0</v>
      </c>
      <c r="T167" s="112">
        <v>0</v>
      </c>
      <c r="U167" s="38"/>
    </row>
    <row r="168" spans="1:23" ht="38.25">
      <c r="B168" s="17" t="s">
        <v>200</v>
      </c>
      <c r="C168" s="116">
        <v>0</v>
      </c>
      <c r="D168" s="117">
        <v>0</v>
      </c>
      <c r="E168" s="117">
        <v>0</v>
      </c>
      <c r="F168" s="117">
        <v>0</v>
      </c>
      <c r="G168" s="117">
        <v>0</v>
      </c>
      <c r="H168" s="117">
        <v>0</v>
      </c>
      <c r="I168" s="118">
        <v>0</v>
      </c>
      <c r="J168" s="117">
        <v>0</v>
      </c>
      <c r="K168" s="117">
        <v>0</v>
      </c>
      <c r="L168" s="117">
        <v>0</v>
      </c>
      <c r="M168" s="117">
        <v>0</v>
      </c>
      <c r="N168" s="117">
        <v>0</v>
      </c>
      <c r="O168" s="119">
        <v>0</v>
      </c>
      <c r="P168" s="10">
        <f t="shared" si="42"/>
        <v>0</v>
      </c>
      <c r="Q168" s="117">
        <v>0</v>
      </c>
      <c r="R168" s="117"/>
      <c r="S168" s="117">
        <v>0</v>
      </c>
      <c r="T168" s="117">
        <v>0</v>
      </c>
      <c r="U168" s="38"/>
    </row>
    <row r="169" spans="1:23" ht="25.5">
      <c r="A169" s="1">
        <v>11</v>
      </c>
      <c r="B169" s="120" t="s">
        <v>201</v>
      </c>
      <c r="C169" s="29">
        <f>SUM(F169)</f>
        <v>1223.7</v>
      </c>
      <c r="D169" s="29"/>
      <c r="E169" s="29"/>
      <c r="F169" s="29">
        <f>SUM(F170:F184)</f>
        <v>1223.7</v>
      </c>
      <c r="G169" s="29"/>
      <c r="H169" s="29"/>
      <c r="I169" s="29">
        <f>SUM(J169:N169)</f>
        <v>1027.777</v>
      </c>
      <c r="J169" s="29"/>
      <c r="K169" s="29"/>
      <c r="L169" s="10">
        <f>SUM(L170:L179)</f>
        <v>1027.777</v>
      </c>
      <c r="M169" s="29"/>
      <c r="N169" s="29"/>
      <c r="O169" s="29"/>
      <c r="P169" s="29">
        <f t="shared" ref="P169:P179" si="43">SUM(Q169:U169)</f>
        <v>1027.777</v>
      </c>
      <c r="Q169" s="121"/>
      <c r="R169" s="122"/>
      <c r="S169" s="10">
        <f>SUM(S170:S179)</f>
        <v>1027.777</v>
      </c>
      <c r="T169" s="33"/>
      <c r="U169" s="33"/>
      <c r="W169" s="484"/>
    </row>
    <row r="170" spans="1:23" ht="51">
      <c r="B170" s="123" t="s">
        <v>202</v>
      </c>
      <c r="C170" s="124">
        <v>500</v>
      </c>
      <c r="D170" s="42"/>
      <c r="E170" s="42"/>
      <c r="F170" s="42">
        <v>635</v>
      </c>
      <c r="G170" s="42"/>
      <c r="H170" s="42"/>
      <c r="I170" s="29">
        <f t="shared" ref="I170:I178" si="44">SUM(J170:N170)</f>
        <v>373.16</v>
      </c>
      <c r="J170" s="42"/>
      <c r="K170" s="467"/>
      <c r="L170" s="125">
        <v>373.16</v>
      </c>
      <c r="M170" s="42"/>
      <c r="N170" s="42"/>
      <c r="O170" s="42"/>
      <c r="P170" s="29">
        <f t="shared" si="43"/>
        <v>373.16</v>
      </c>
      <c r="Q170" s="126"/>
      <c r="R170" s="127"/>
      <c r="S170" s="125">
        <v>373.16</v>
      </c>
      <c r="T170" s="38"/>
      <c r="U170" s="38"/>
    </row>
    <row r="171" spans="1:23" ht="38.25">
      <c r="B171" s="491" t="s">
        <v>203</v>
      </c>
      <c r="C171" s="124">
        <v>323.7</v>
      </c>
      <c r="D171" s="42"/>
      <c r="E171" s="42"/>
      <c r="F171" s="42">
        <v>323.7</v>
      </c>
      <c r="G171" s="42"/>
      <c r="H171" s="42" t="s">
        <v>204</v>
      </c>
      <c r="I171" s="29">
        <f t="shared" si="44"/>
        <v>226.5</v>
      </c>
      <c r="J171" s="42"/>
      <c r="K171" s="131"/>
      <c r="L171" s="125">
        <v>226.5</v>
      </c>
      <c r="M171" s="42"/>
      <c r="N171" s="42"/>
      <c r="O171" s="42"/>
      <c r="P171" s="29">
        <f t="shared" si="43"/>
        <v>226.5</v>
      </c>
      <c r="Q171" s="126"/>
      <c r="R171" s="127"/>
      <c r="S171" s="125">
        <v>226.5</v>
      </c>
      <c r="T171" s="38"/>
      <c r="U171" s="38"/>
    </row>
    <row r="172" spans="1:23" ht="38.25">
      <c r="B172" s="128" t="s">
        <v>205</v>
      </c>
      <c r="C172" s="124">
        <v>30</v>
      </c>
      <c r="D172" s="42"/>
      <c r="E172" s="42"/>
      <c r="F172" s="42">
        <v>30</v>
      </c>
      <c r="G172" s="42"/>
      <c r="H172" s="42"/>
      <c r="I172" s="29">
        <f t="shared" si="44"/>
        <v>99.9</v>
      </c>
      <c r="J172" s="42"/>
      <c r="K172" s="468"/>
      <c r="L172" s="129">
        <v>99.9</v>
      </c>
      <c r="M172" s="42"/>
      <c r="N172" s="42"/>
      <c r="O172" s="42"/>
      <c r="P172" s="29">
        <f t="shared" si="43"/>
        <v>99.9</v>
      </c>
      <c r="Q172" s="126"/>
      <c r="R172" s="127"/>
      <c r="S172" s="129">
        <v>99.9</v>
      </c>
      <c r="T172" s="38"/>
      <c r="U172" s="38"/>
    </row>
    <row r="173" spans="1:23">
      <c r="B173" s="130" t="s">
        <v>942</v>
      </c>
      <c r="C173" s="124">
        <v>40</v>
      </c>
      <c r="D173" s="42"/>
      <c r="E173" s="42"/>
      <c r="F173" s="42">
        <v>40</v>
      </c>
      <c r="G173" s="42"/>
      <c r="H173" s="42"/>
      <c r="I173" s="29">
        <f t="shared" si="44"/>
        <v>0</v>
      </c>
      <c r="J173" s="42"/>
      <c r="K173" s="42"/>
      <c r="L173" s="125"/>
      <c r="M173" s="42"/>
      <c r="N173" s="42"/>
      <c r="O173" s="42"/>
      <c r="P173" s="29">
        <f t="shared" si="43"/>
        <v>0</v>
      </c>
      <c r="Q173" s="126"/>
      <c r="R173" s="127"/>
      <c r="S173" s="125"/>
      <c r="T173" s="38"/>
      <c r="U173" s="38"/>
    </row>
    <row r="174" spans="1:23">
      <c r="B174" s="130" t="s">
        <v>206</v>
      </c>
      <c r="C174" s="124">
        <v>35</v>
      </c>
      <c r="D174" s="42"/>
      <c r="E174" s="42"/>
      <c r="F174" s="42">
        <v>35</v>
      </c>
      <c r="G174" s="42"/>
      <c r="H174" s="42"/>
      <c r="I174" s="29">
        <f t="shared" si="44"/>
        <v>35</v>
      </c>
      <c r="J174" s="42"/>
      <c r="K174" s="42"/>
      <c r="L174" s="125">
        <v>35</v>
      </c>
      <c r="M174" s="42"/>
      <c r="N174" s="42"/>
      <c r="O174" s="42"/>
      <c r="P174" s="29">
        <f t="shared" si="43"/>
        <v>35</v>
      </c>
      <c r="Q174" s="126"/>
      <c r="R174" s="127"/>
      <c r="S174" s="125">
        <v>35</v>
      </c>
      <c r="T174" s="38"/>
      <c r="U174" s="38"/>
    </row>
    <row r="175" spans="1:23">
      <c r="B175" s="130" t="s">
        <v>207</v>
      </c>
      <c r="C175" s="124">
        <v>50</v>
      </c>
      <c r="D175" s="42"/>
      <c r="E175" s="42"/>
      <c r="F175" s="42">
        <v>50</v>
      </c>
      <c r="G175" s="42"/>
      <c r="H175" s="42"/>
      <c r="I175" s="29">
        <f t="shared" si="44"/>
        <v>121.337</v>
      </c>
      <c r="J175" s="42"/>
      <c r="K175" s="131"/>
      <c r="L175" s="125">
        <v>121.337</v>
      </c>
      <c r="M175" s="42"/>
      <c r="N175" s="42"/>
      <c r="O175" s="42"/>
      <c r="P175" s="29">
        <f t="shared" si="43"/>
        <v>121.337</v>
      </c>
      <c r="Q175" s="126"/>
      <c r="R175" s="127"/>
      <c r="S175" s="125">
        <v>121.337</v>
      </c>
      <c r="T175" s="38"/>
      <c r="U175" s="38"/>
    </row>
    <row r="176" spans="1:23">
      <c r="B176" s="128" t="s">
        <v>208</v>
      </c>
      <c r="C176" s="124"/>
      <c r="D176" s="42"/>
      <c r="E176" s="42"/>
      <c r="F176" s="42"/>
      <c r="G176" s="42"/>
      <c r="H176" s="42"/>
      <c r="I176" s="29">
        <f t="shared" si="44"/>
        <v>33</v>
      </c>
      <c r="J176" s="42"/>
      <c r="K176" s="131"/>
      <c r="L176" s="125">
        <v>33</v>
      </c>
      <c r="M176" s="42"/>
      <c r="N176" s="42"/>
      <c r="O176" s="42"/>
      <c r="P176" s="29">
        <f t="shared" si="43"/>
        <v>33</v>
      </c>
      <c r="Q176" s="42"/>
      <c r="R176" s="38"/>
      <c r="S176" s="125">
        <v>33</v>
      </c>
      <c r="T176" s="38"/>
      <c r="U176" s="38"/>
    </row>
    <row r="177" spans="1:23" ht="38.25">
      <c r="B177" s="132" t="s">
        <v>209</v>
      </c>
      <c r="C177" s="124">
        <v>15</v>
      </c>
      <c r="D177" s="42"/>
      <c r="E177" s="42"/>
      <c r="F177" s="42">
        <v>15</v>
      </c>
      <c r="G177" s="42"/>
      <c r="H177" s="42"/>
      <c r="I177" s="29">
        <f t="shared" si="44"/>
        <v>0</v>
      </c>
      <c r="J177" s="42"/>
      <c r="K177" s="42"/>
      <c r="L177" s="42"/>
      <c r="M177" s="42"/>
      <c r="N177" s="42"/>
      <c r="O177" s="42"/>
      <c r="P177" s="29">
        <f t="shared" si="43"/>
        <v>0</v>
      </c>
      <c r="Q177" s="42"/>
      <c r="R177" s="38"/>
      <c r="S177" s="42"/>
      <c r="T177" s="38"/>
      <c r="U177" s="38"/>
    </row>
    <row r="178" spans="1:23" ht="25.5">
      <c r="B178" s="530" t="s">
        <v>926</v>
      </c>
      <c r="C178" s="27"/>
      <c r="D178" s="42"/>
      <c r="E178" s="42"/>
      <c r="F178" s="42"/>
      <c r="G178" s="42"/>
      <c r="H178" s="42"/>
      <c r="I178" s="29">
        <f t="shared" si="44"/>
        <v>27.777000000000001</v>
      </c>
      <c r="J178" s="42"/>
      <c r="K178" s="131"/>
      <c r="L178" s="42">
        <v>27.777000000000001</v>
      </c>
      <c r="M178" s="42"/>
      <c r="N178" s="42"/>
      <c r="O178" s="42"/>
      <c r="P178" s="29">
        <f t="shared" si="43"/>
        <v>27.777000000000001</v>
      </c>
      <c r="Q178" s="42"/>
      <c r="R178" s="38"/>
      <c r="S178" s="42">
        <v>27.777000000000001</v>
      </c>
      <c r="T178" s="38"/>
      <c r="U178" s="38"/>
    </row>
    <row r="179" spans="1:23" ht="43.5" customHeight="1">
      <c r="B179" s="531" t="s">
        <v>943</v>
      </c>
      <c r="C179" s="532"/>
      <c r="D179" s="42"/>
      <c r="E179" s="42"/>
      <c r="F179" s="42"/>
      <c r="G179" s="42"/>
      <c r="H179" s="42"/>
      <c r="I179" s="29">
        <v>111.10299999999999</v>
      </c>
      <c r="J179" s="42"/>
      <c r="K179" s="42"/>
      <c r="L179" s="42">
        <v>111.10299999999999</v>
      </c>
      <c r="M179" s="42"/>
      <c r="N179" s="42"/>
      <c r="O179" s="42"/>
      <c r="P179" s="29">
        <f t="shared" si="43"/>
        <v>111.10299999999999</v>
      </c>
      <c r="Q179" s="42"/>
      <c r="R179" s="38"/>
      <c r="S179" s="42">
        <v>111.10299999999999</v>
      </c>
      <c r="T179" s="38"/>
      <c r="U179" s="38"/>
    </row>
    <row r="180" spans="1:23" ht="25.5">
      <c r="B180" s="133" t="s">
        <v>210</v>
      </c>
      <c r="C180" s="27"/>
      <c r="D180" s="42"/>
      <c r="E180" s="42"/>
      <c r="F180" s="42">
        <v>30</v>
      </c>
      <c r="G180" s="42"/>
      <c r="H180" s="42"/>
      <c r="I180" s="29"/>
      <c r="J180" s="42"/>
      <c r="K180" s="42"/>
      <c r="L180" s="42"/>
      <c r="M180" s="42"/>
      <c r="N180" s="42"/>
      <c r="O180" s="42"/>
      <c r="P180" s="29"/>
      <c r="Q180" s="42"/>
      <c r="R180" s="38"/>
      <c r="S180" s="38"/>
      <c r="T180" s="38"/>
      <c r="U180" s="38"/>
    </row>
    <row r="181" spans="1:23" ht="25.5">
      <c r="B181" s="133" t="s">
        <v>211</v>
      </c>
      <c r="C181" s="27"/>
      <c r="D181" s="42"/>
      <c r="E181" s="42"/>
      <c r="F181" s="42">
        <v>50</v>
      </c>
      <c r="G181" s="42"/>
      <c r="H181" s="42"/>
      <c r="I181" s="29"/>
      <c r="J181" s="42"/>
      <c r="K181" s="42"/>
      <c r="L181" s="42"/>
      <c r="M181" s="42"/>
      <c r="N181" s="42"/>
      <c r="O181" s="42"/>
      <c r="P181" s="29"/>
      <c r="Q181" s="42"/>
      <c r="R181" s="38"/>
      <c r="S181" s="38"/>
      <c r="T181" s="38"/>
      <c r="U181" s="38"/>
    </row>
    <row r="182" spans="1:23" ht="38.25">
      <c r="B182" s="133" t="s">
        <v>212</v>
      </c>
      <c r="C182" s="27"/>
      <c r="D182" s="42"/>
      <c r="E182" s="42"/>
      <c r="F182" s="42"/>
      <c r="G182" s="42"/>
      <c r="H182" s="42"/>
      <c r="I182" s="29"/>
      <c r="J182" s="42"/>
      <c r="K182" s="42"/>
      <c r="L182" s="42"/>
      <c r="M182" s="42"/>
      <c r="N182" s="42"/>
      <c r="O182" s="42"/>
      <c r="P182" s="29"/>
      <c r="Q182" s="42"/>
      <c r="R182" s="38"/>
      <c r="S182" s="38"/>
      <c r="T182" s="38"/>
      <c r="U182" s="38"/>
    </row>
    <row r="183" spans="1:23" ht="25.5">
      <c r="B183" s="128" t="s">
        <v>213</v>
      </c>
      <c r="C183" s="27"/>
      <c r="D183" s="42"/>
      <c r="E183" s="42"/>
      <c r="F183" s="42"/>
      <c r="G183" s="42"/>
      <c r="H183" s="42"/>
      <c r="I183" s="29"/>
      <c r="J183" s="42"/>
      <c r="K183" s="42"/>
      <c r="L183" s="42"/>
      <c r="M183" s="42"/>
      <c r="N183" s="42"/>
      <c r="O183" s="42"/>
      <c r="P183" s="29"/>
      <c r="Q183" s="42"/>
      <c r="R183" s="38"/>
      <c r="S183" s="38"/>
      <c r="T183" s="38"/>
      <c r="U183" s="38"/>
    </row>
    <row r="184" spans="1:23" ht="38.25">
      <c r="B184" s="132" t="s">
        <v>209</v>
      </c>
      <c r="C184" s="27"/>
      <c r="D184" s="42"/>
      <c r="E184" s="42"/>
      <c r="F184" s="42">
        <v>15</v>
      </c>
      <c r="G184" s="42"/>
      <c r="H184" s="42"/>
      <c r="I184" s="29"/>
      <c r="J184" s="42"/>
      <c r="K184" s="42"/>
      <c r="L184" s="42"/>
      <c r="M184" s="42"/>
      <c r="N184" s="42"/>
      <c r="O184" s="42"/>
      <c r="P184" s="29"/>
      <c r="Q184" s="42"/>
      <c r="R184" s="38"/>
      <c r="S184" s="38"/>
      <c r="T184" s="38"/>
      <c r="U184" s="38"/>
    </row>
    <row r="185" spans="1:23" ht="33.75" customHeight="1">
      <c r="A185" s="1">
        <v>12</v>
      </c>
      <c r="B185" s="409" t="s">
        <v>873</v>
      </c>
      <c r="C185" s="8">
        <f>C186+C188+C190+C192+C194+C198+C196</f>
        <v>5441.1</v>
      </c>
      <c r="D185" s="8">
        <f>D186+D188+D190+D192+D194+D198</f>
        <v>0</v>
      </c>
      <c r="E185" s="8">
        <f>E186+E188+E190+E192+E194+E198</f>
        <v>0</v>
      </c>
      <c r="F185" s="8">
        <f>F186+F188+F190+F192+F194+F198+F196</f>
        <v>5441.1</v>
      </c>
      <c r="G185" s="8">
        <f>G186+G188+G190+G192+G194+G198</f>
        <v>0</v>
      </c>
      <c r="H185" s="8">
        <f>H186+H188+H190+H192+H194+H198</f>
        <v>0</v>
      </c>
      <c r="I185" s="8">
        <f>I186+I188+I190+I192+I194+I198+I196</f>
        <v>5525.82</v>
      </c>
      <c r="J185" s="8">
        <f>J186+J188+J190+J192+J194+J198</f>
        <v>0</v>
      </c>
      <c r="K185" s="8">
        <f>K186+K188+K190+K192+K194+K198</f>
        <v>0</v>
      </c>
      <c r="L185" s="8">
        <f>L186+L188+L190+L192+L194+L198+L196</f>
        <v>5525.82</v>
      </c>
      <c r="M185" s="8">
        <f>M186+M188+M190+M192+M194+M198</f>
        <v>0</v>
      </c>
      <c r="N185" s="8">
        <f>N186+N188+N190+N192+N194+N198</f>
        <v>0</v>
      </c>
      <c r="O185" s="134">
        <f>(I185/C185)*100</f>
        <v>101.55703809891381</v>
      </c>
      <c r="P185" s="135">
        <f>SUM(Q185:U185)</f>
        <v>4540.7170000000006</v>
      </c>
      <c r="Q185" s="135">
        <f>SUM(Q186:Q192)</f>
        <v>0</v>
      </c>
      <c r="R185" s="135">
        <f>SUM(R186:R192)</f>
        <v>0</v>
      </c>
      <c r="S185" s="135">
        <f>S186+S188+S190+S192+S194+S198+S196</f>
        <v>4540.7170000000006</v>
      </c>
      <c r="T185" s="135">
        <f>T186+T188+T190+T192+T194+T198</f>
        <v>0</v>
      </c>
      <c r="U185" s="135">
        <f>SUM(U186:U192)</f>
        <v>0</v>
      </c>
      <c r="W185" s="484"/>
    </row>
    <row r="186" spans="1:23" ht="26.25">
      <c r="A186" s="80"/>
      <c r="B186" s="11" t="s">
        <v>214</v>
      </c>
      <c r="C186" s="12">
        <f>SUM(D186:H186)</f>
        <v>0</v>
      </c>
      <c r="D186" s="47">
        <f>D187</f>
        <v>0</v>
      </c>
      <c r="E186" s="47">
        <f>E187</f>
        <v>0</v>
      </c>
      <c r="F186" s="47">
        <f>F187</f>
        <v>0</v>
      </c>
      <c r="G186" s="47">
        <f>G187</f>
        <v>0</v>
      </c>
      <c r="H186" s="47">
        <f>H187</f>
        <v>0</v>
      </c>
      <c r="I186" s="14">
        <f>SUM(J186:N186)</f>
        <v>0</v>
      </c>
      <c r="J186" s="47">
        <f>J187</f>
        <v>0</v>
      </c>
      <c r="K186" s="47">
        <f>K187</f>
        <v>0</v>
      </c>
      <c r="L186" s="47">
        <f>L187</f>
        <v>0</v>
      </c>
      <c r="M186" s="47">
        <f>M187</f>
        <v>0</v>
      </c>
      <c r="N186" s="47">
        <f>N187</f>
        <v>0</v>
      </c>
      <c r="O186" s="96" t="e">
        <f>(I186/C186)*100</f>
        <v>#DIV/0!</v>
      </c>
      <c r="P186" s="14">
        <f>SUM(Q186:U186)</f>
        <v>0</v>
      </c>
      <c r="Q186" s="47">
        <f>Q187</f>
        <v>0</v>
      </c>
      <c r="R186" s="47">
        <f>R187</f>
        <v>0</v>
      </c>
      <c r="S186" s="47">
        <f>S187</f>
        <v>0</v>
      </c>
      <c r="T186" s="47">
        <f>T187</f>
        <v>0</v>
      </c>
      <c r="U186" s="47">
        <f>U187</f>
        <v>0</v>
      </c>
    </row>
    <row r="187" spans="1:23" ht="25.5">
      <c r="B187" s="17" t="s">
        <v>214</v>
      </c>
      <c r="C187" s="8">
        <f t="shared" ref="C187:C199" si="45">SUM(D187:H187)</f>
        <v>0</v>
      </c>
      <c r="D187" s="39"/>
      <c r="E187" s="39"/>
      <c r="F187" s="39">
        <v>0</v>
      </c>
      <c r="G187" s="39"/>
      <c r="H187" s="39"/>
      <c r="I187" s="10">
        <f t="shared" ref="I187:I199" si="46">SUM(J187:N187)</f>
        <v>0</v>
      </c>
      <c r="J187" s="39">
        <v>0</v>
      </c>
      <c r="K187" s="39">
        <v>0</v>
      </c>
      <c r="L187" s="39">
        <v>0</v>
      </c>
      <c r="M187" s="39">
        <v>0</v>
      </c>
      <c r="N187" s="39">
        <v>0</v>
      </c>
      <c r="O187" s="98" t="e">
        <f t="shared" ref="O187:O199" si="47">(I187/C187)*100</f>
        <v>#DIV/0!</v>
      </c>
      <c r="P187" s="10">
        <f t="shared" ref="P187:P199" si="48">SUM(Q187:U187)</f>
        <v>0</v>
      </c>
      <c r="Q187" s="39"/>
      <c r="R187" s="39"/>
      <c r="S187" s="39"/>
      <c r="T187" s="39"/>
      <c r="U187" s="39"/>
    </row>
    <row r="188" spans="1:23" ht="13.5">
      <c r="B188" s="21" t="s">
        <v>215</v>
      </c>
      <c r="C188" s="22">
        <f t="shared" si="45"/>
        <v>0</v>
      </c>
      <c r="D188" s="47">
        <f>D189</f>
        <v>0</v>
      </c>
      <c r="E188" s="47">
        <f>E189</f>
        <v>0</v>
      </c>
      <c r="F188" s="47">
        <f>F189</f>
        <v>0</v>
      </c>
      <c r="G188" s="47">
        <v>0</v>
      </c>
      <c r="H188" s="47">
        <f>H189</f>
        <v>0</v>
      </c>
      <c r="I188" s="14">
        <f t="shared" si="46"/>
        <v>0</v>
      </c>
      <c r="J188" s="47">
        <f>J189</f>
        <v>0</v>
      </c>
      <c r="K188" s="47">
        <v>0</v>
      </c>
      <c r="L188" s="47">
        <v>0</v>
      </c>
      <c r="M188" s="47">
        <f>M189</f>
        <v>0</v>
      </c>
      <c r="N188" s="47">
        <f>N189</f>
        <v>0</v>
      </c>
      <c r="O188" s="96" t="e">
        <f t="shared" si="47"/>
        <v>#DIV/0!</v>
      </c>
      <c r="P188" s="14">
        <f t="shared" si="48"/>
        <v>0</v>
      </c>
      <c r="Q188" s="47">
        <f>Q189</f>
        <v>0</v>
      </c>
      <c r="R188" s="47">
        <f>R189</f>
        <v>0</v>
      </c>
      <c r="S188" s="47">
        <f>S189</f>
        <v>0</v>
      </c>
      <c r="T188" s="47">
        <f>T189</f>
        <v>0</v>
      </c>
      <c r="U188" s="47">
        <f>U189</f>
        <v>0</v>
      </c>
    </row>
    <row r="189" spans="1:23">
      <c r="B189" s="23" t="s">
        <v>215</v>
      </c>
      <c r="C189" s="8">
        <f t="shared" si="45"/>
        <v>0</v>
      </c>
      <c r="D189" s="39">
        <v>0</v>
      </c>
      <c r="E189" s="39">
        <v>0</v>
      </c>
      <c r="F189" s="39">
        <v>0</v>
      </c>
      <c r="G189" s="39">
        <v>0</v>
      </c>
      <c r="H189" s="39">
        <v>0</v>
      </c>
      <c r="I189" s="10">
        <f t="shared" si="46"/>
        <v>0</v>
      </c>
      <c r="J189" s="39">
        <v>0</v>
      </c>
      <c r="K189" s="39">
        <v>0</v>
      </c>
      <c r="L189" s="39">
        <v>0</v>
      </c>
      <c r="M189" s="39">
        <v>0</v>
      </c>
      <c r="N189" s="39">
        <v>0</v>
      </c>
      <c r="O189" s="98" t="e">
        <f t="shared" si="47"/>
        <v>#DIV/0!</v>
      </c>
      <c r="P189" s="10">
        <f t="shared" si="48"/>
        <v>0</v>
      </c>
      <c r="Q189" s="39">
        <v>0</v>
      </c>
      <c r="R189" s="39">
        <v>0</v>
      </c>
      <c r="S189" s="39">
        <v>0</v>
      </c>
      <c r="T189" s="39">
        <v>0</v>
      </c>
      <c r="U189" s="39">
        <v>0</v>
      </c>
    </row>
    <row r="190" spans="1:23" ht="13.5">
      <c r="B190" s="21" t="s">
        <v>216</v>
      </c>
      <c r="C190" s="12">
        <f t="shared" si="45"/>
        <v>0</v>
      </c>
      <c r="D190" s="47">
        <f>D191</f>
        <v>0</v>
      </c>
      <c r="E190" s="47">
        <f>E191</f>
        <v>0</v>
      </c>
      <c r="F190" s="47">
        <f>F191</f>
        <v>0</v>
      </c>
      <c r="G190" s="47">
        <f>G191</f>
        <v>0</v>
      </c>
      <c r="H190" s="47">
        <f>H191</f>
        <v>0</v>
      </c>
      <c r="I190" s="14">
        <f t="shared" si="46"/>
        <v>0</v>
      </c>
      <c r="J190" s="47">
        <f>J191</f>
        <v>0</v>
      </c>
      <c r="K190" s="47">
        <f>K191</f>
        <v>0</v>
      </c>
      <c r="L190" s="47">
        <f>L191</f>
        <v>0</v>
      </c>
      <c r="M190" s="47">
        <f>M191</f>
        <v>0</v>
      </c>
      <c r="N190" s="47">
        <f>N191</f>
        <v>0</v>
      </c>
      <c r="O190" s="96" t="e">
        <f t="shared" si="47"/>
        <v>#DIV/0!</v>
      </c>
      <c r="P190" s="14">
        <f t="shared" si="48"/>
        <v>0</v>
      </c>
      <c r="Q190" s="47">
        <f>Q191</f>
        <v>0</v>
      </c>
      <c r="R190" s="47">
        <f>R191</f>
        <v>0</v>
      </c>
      <c r="S190" s="47">
        <f>S191</f>
        <v>0</v>
      </c>
      <c r="T190" s="47">
        <f>T191</f>
        <v>0</v>
      </c>
      <c r="U190" s="47">
        <f>U191</f>
        <v>0</v>
      </c>
    </row>
    <row r="191" spans="1:23">
      <c r="B191" s="23" t="s">
        <v>216</v>
      </c>
      <c r="C191" s="8">
        <f t="shared" si="45"/>
        <v>0</v>
      </c>
      <c r="D191" s="39">
        <v>0</v>
      </c>
      <c r="E191" s="39">
        <v>0</v>
      </c>
      <c r="F191" s="39">
        <v>0</v>
      </c>
      <c r="G191" s="39">
        <v>0</v>
      </c>
      <c r="H191" s="39">
        <v>0</v>
      </c>
      <c r="I191" s="10">
        <f t="shared" si="46"/>
        <v>0</v>
      </c>
      <c r="J191" s="39">
        <v>0</v>
      </c>
      <c r="K191" s="39">
        <v>0</v>
      </c>
      <c r="L191" s="39">
        <v>0</v>
      </c>
      <c r="M191" s="39">
        <v>0</v>
      </c>
      <c r="N191" s="39">
        <v>0</v>
      </c>
      <c r="O191" s="98" t="e">
        <f t="shared" si="47"/>
        <v>#DIV/0!</v>
      </c>
      <c r="P191" s="10">
        <f t="shared" si="48"/>
        <v>0</v>
      </c>
      <c r="Q191" s="39">
        <v>0</v>
      </c>
      <c r="R191" s="39">
        <v>0</v>
      </c>
      <c r="S191" s="39">
        <v>0</v>
      </c>
      <c r="T191" s="39">
        <v>0</v>
      </c>
      <c r="U191" s="39">
        <v>0</v>
      </c>
    </row>
    <row r="192" spans="1:23" ht="26.25">
      <c r="B192" s="21" t="s">
        <v>217</v>
      </c>
      <c r="C192" s="12">
        <f t="shared" si="45"/>
        <v>4341.1000000000004</v>
      </c>
      <c r="D192" s="47">
        <f>D193</f>
        <v>0</v>
      </c>
      <c r="E192" s="47">
        <f>E193</f>
        <v>0</v>
      </c>
      <c r="F192" s="47">
        <f>F193</f>
        <v>4341.1000000000004</v>
      </c>
      <c r="G192" s="47">
        <f>G193</f>
        <v>0</v>
      </c>
      <c r="H192" s="47">
        <f>H193</f>
        <v>0</v>
      </c>
      <c r="I192" s="14">
        <f>SUM(J192:N192)</f>
        <v>4425.82</v>
      </c>
      <c r="J192" s="47">
        <f>J193</f>
        <v>0</v>
      </c>
      <c r="K192" s="47">
        <f>K193</f>
        <v>0</v>
      </c>
      <c r="L192" s="47">
        <f>L193</f>
        <v>4425.82</v>
      </c>
      <c r="M192" s="47">
        <f>M193</f>
        <v>0</v>
      </c>
      <c r="N192" s="47">
        <f>N193</f>
        <v>0</v>
      </c>
      <c r="O192" s="96">
        <f t="shared" si="47"/>
        <v>101.95157909285663</v>
      </c>
      <c r="P192" s="14">
        <f t="shared" si="48"/>
        <v>3500.7170000000001</v>
      </c>
      <c r="Q192" s="47">
        <f>Q193</f>
        <v>0</v>
      </c>
      <c r="R192" s="47">
        <f>R193</f>
        <v>0</v>
      </c>
      <c r="S192" s="47">
        <f>S193</f>
        <v>3500.7170000000001</v>
      </c>
      <c r="T192" s="47">
        <f>T193</f>
        <v>0</v>
      </c>
      <c r="U192" s="47">
        <f>U193</f>
        <v>0</v>
      </c>
    </row>
    <row r="193" spans="1:23" ht="25.5">
      <c r="B193" s="23" t="s">
        <v>218</v>
      </c>
      <c r="C193" s="8">
        <f t="shared" si="45"/>
        <v>4341.1000000000004</v>
      </c>
      <c r="D193" s="39">
        <v>0</v>
      </c>
      <c r="E193" s="39">
        <v>0</v>
      </c>
      <c r="F193" s="39">
        <v>4341.1000000000004</v>
      </c>
      <c r="G193" s="39">
        <v>0</v>
      </c>
      <c r="H193" s="39">
        <v>0</v>
      </c>
      <c r="I193" s="10">
        <f t="shared" si="46"/>
        <v>4425.82</v>
      </c>
      <c r="J193" s="39">
        <v>0</v>
      </c>
      <c r="K193" s="39">
        <v>0</v>
      </c>
      <c r="L193" s="39">
        <v>4425.82</v>
      </c>
      <c r="M193" s="39">
        <v>0</v>
      </c>
      <c r="N193" s="39">
        <v>0</v>
      </c>
      <c r="O193" s="98">
        <f>(I193/C193)*100</f>
        <v>101.95157909285663</v>
      </c>
      <c r="P193" s="10">
        <f t="shared" si="48"/>
        <v>3500.7170000000001</v>
      </c>
      <c r="Q193" s="39">
        <v>0</v>
      </c>
      <c r="R193" s="39">
        <v>0</v>
      </c>
      <c r="S193" s="39">
        <v>3500.7170000000001</v>
      </c>
      <c r="T193" s="39">
        <v>0</v>
      </c>
      <c r="U193" s="39">
        <v>0</v>
      </c>
    </row>
    <row r="194" spans="1:23" ht="26.25">
      <c r="B194" s="21" t="s">
        <v>219</v>
      </c>
      <c r="C194" s="12">
        <f t="shared" si="45"/>
        <v>1000</v>
      </c>
      <c r="D194" s="47">
        <f>D195</f>
        <v>0</v>
      </c>
      <c r="E194" s="47">
        <f>E195</f>
        <v>0</v>
      </c>
      <c r="F194" s="47">
        <f>F195</f>
        <v>1000</v>
      </c>
      <c r="G194" s="47">
        <f>G195</f>
        <v>0</v>
      </c>
      <c r="H194" s="47">
        <f>H195</f>
        <v>0</v>
      </c>
      <c r="I194" s="14">
        <f t="shared" si="46"/>
        <v>1000</v>
      </c>
      <c r="J194" s="47">
        <f>J195</f>
        <v>0</v>
      </c>
      <c r="K194" s="47">
        <f>K195</f>
        <v>0</v>
      </c>
      <c r="L194" s="47">
        <f>L195</f>
        <v>1000</v>
      </c>
      <c r="M194" s="47">
        <f>M195</f>
        <v>0</v>
      </c>
      <c r="N194" s="47">
        <f>N195</f>
        <v>0</v>
      </c>
      <c r="O194" s="96">
        <f t="shared" si="47"/>
        <v>100</v>
      </c>
      <c r="P194" s="14">
        <f t="shared" si="48"/>
        <v>1000</v>
      </c>
      <c r="Q194" s="47">
        <f>Q195</f>
        <v>0</v>
      </c>
      <c r="R194" s="47">
        <f>R195</f>
        <v>0</v>
      </c>
      <c r="S194" s="47">
        <f>S195</f>
        <v>1000</v>
      </c>
      <c r="T194" s="47">
        <f>T195</f>
        <v>0</v>
      </c>
      <c r="U194" s="47">
        <f>U195</f>
        <v>0</v>
      </c>
    </row>
    <row r="195" spans="1:23" ht="25.5">
      <c r="B195" s="23" t="s">
        <v>219</v>
      </c>
      <c r="C195" s="8">
        <f t="shared" si="45"/>
        <v>1000</v>
      </c>
      <c r="D195" s="39">
        <v>0</v>
      </c>
      <c r="E195" s="39">
        <v>0</v>
      </c>
      <c r="F195" s="39">
        <v>1000</v>
      </c>
      <c r="G195" s="39">
        <v>0</v>
      </c>
      <c r="H195" s="39">
        <v>0</v>
      </c>
      <c r="I195" s="10">
        <f t="shared" si="46"/>
        <v>1000</v>
      </c>
      <c r="J195" s="39">
        <v>0</v>
      </c>
      <c r="K195" s="39">
        <v>0</v>
      </c>
      <c r="L195" s="39">
        <v>1000</v>
      </c>
      <c r="M195" s="39">
        <v>0</v>
      </c>
      <c r="N195" s="39">
        <v>0</v>
      </c>
      <c r="O195" s="98">
        <f t="shared" si="47"/>
        <v>100</v>
      </c>
      <c r="P195" s="10">
        <f t="shared" si="48"/>
        <v>1000</v>
      </c>
      <c r="Q195" s="39">
        <v>0</v>
      </c>
      <c r="R195" s="39">
        <v>0</v>
      </c>
      <c r="S195" s="39">
        <v>1000</v>
      </c>
      <c r="T195" s="39">
        <v>0</v>
      </c>
      <c r="U195" s="39">
        <v>0</v>
      </c>
    </row>
    <row r="196" spans="1:23" ht="13.5">
      <c r="B196" s="21" t="s">
        <v>220</v>
      </c>
      <c r="C196" s="12">
        <f>C197</f>
        <v>100</v>
      </c>
      <c r="D196" s="136">
        <f t="shared" ref="D196:U196" si="49">D197</f>
        <v>0</v>
      </c>
      <c r="E196" s="136">
        <f t="shared" si="49"/>
        <v>0</v>
      </c>
      <c r="F196" s="136">
        <f t="shared" si="49"/>
        <v>100</v>
      </c>
      <c r="G196" s="136">
        <f t="shared" si="49"/>
        <v>0</v>
      </c>
      <c r="H196" s="136">
        <f t="shared" si="49"/>
        <v>0</v>
      </c>
      <c r="I196" s="14">
        <f>J196+K196+L196+M196+N196</f>
        <v>100</v>
      </c>
      <c r="J196" s="136">
        <f t="shared" si="49"/>
        <v>0</v>
      </c>
      <c r="K196" s="136">
        <f t="shared" si="49"/>
        <v>0</v>
      </c>
      <c r="L196" s="136">
        <f t="shared" si="49"/>
        <v>100</v>
      </c>
      <c r="M196" s="136">
        <f t="shared" si="49"/>
        <v>0</v>
      </c>
      <c r="N196" s="136">
        <f t="shared" si="49"/>
        <v>0</v>
      </c>
      <c r="O196" s="136">
        <f t="shared" si="49"/>
        <v>0</v>
      </c>
      <c r="P196" s="10">
        <f>Q196+R196+S196+T196+U196</f>
        <v>40</v>
      </c>
      <c r="Q196" s="136">
        <f t="shared" si="49"/>
        <v>0</v>
      </c>
      <c r="R196" s="136">
        <f t="shared" si="49"/>
        <v>0</v>
      </c>
      <c r="S196" s="136">
        <f t="shared" si="49"/>
        <v>40</v>
      </c>
      <c r="T196" s="136">
        <f t="shared" si="49"/>
        <v>0</v>
      </c>
      <c r="U196" s="136">
        <f t="shared" si="49"/>
        <v>0</v>
      </c>
    </row>
    <row r="197" spans="1:23" ht="38.25">
      <c r="B197" s="23" t="s">
        <v>221</v>
      </c>
      <c r="C197" s="8">
        <f>D197+E197+F197+G197+H197</f>
        <v>100</v>
      </c>
      <c r="D197" s="39">
        <v>0</v>
      </c>
      <c r="E197" s="39">
        <v>0</v>
      </c>
      <c r="F197" s="39">
        <v>100</v>
      </c>
      <c r="G197" s="39">
        <v>0</v>
      </c>
      <c r="H197" s="39">
        <v>0</v>
      </c>
      <c r="I197" s="10">
        <f>J197+K197+L197+M197+N197</f>
        <v>100</v>
      </c>
      <c r="J197" s="39">
        <v>0</v>
      </c>
      <c r="K197" s="39">
        <v>0</v>
      </c>
      <c r="L197" s="39">
        <v>100</v>
      </c>
      <c r="M197" s="39">
        <v>0</v>
      </c>
      <c r="N197" s="39">
        <v>0</v>
      </c>
      <c r="O197" s="98"/>
      <c r="P197" s="10">
        <f>Q197+R197+S197+T197+U197</f>
        <v>40</v>
      </c>
      <c r="Q197" s="39">
        <v>0</v>
      </c>
      <c r="R197" s="39">
        <v>0</v>
      </c>
      <c r="S197" s="39">
        <v>40</v>
      </c>
      <c r="T197" s="39">
        <v>0</v>
      </c>
      <c r="U197" s="39">
        <v>0</v>
      </c>
    </row>
    <row r="198" spans="1:23" ht="13.5">
      <c r="B198" s="21" t="s">
        <v>220</v>
      </c>
      <c r="C198" s="12">
        <f t="shared" si="45"/>
        <v>0</v>
      </c>
      <c r="D198" s="47">
        <f>D199</f>
        <v>0</v>
      </c>
      <c r="E198" s="47">
        <f>E199</f>
        <v>0</v>
      </c>
      <c r="F198" s="47">
        <f>F199</f>
        <v>0</v>
      </c>
      <c r="G198" s="47">
        <f>G199</f>
        <v>0</v>
      </c>
      <c r="H198" s="47">
        <f>H199</f>
        <v>0</v>
      </c>
      <c r="I198" s="14">
        <f t="shared" si="46"/>
        <v>0</v>
      </c>
      <c r="J198" s="47">
        <f>J199</f>
        <v>0</v>
      </c>
      <c r="K198" s="47">
        <f>K199</f>
        <v>0</v>
      </c>
      <c r="L198" s="47">
        <f>L199</f>
        <v>0</v>
      </c>
      <c r="M198" s="47">
        <f>M199</f>
        <v>0</v>
      </c>
      <c r="N198" s="47">
        <f>N199</f>
        <v>0</v>
      </c>
      <c r="O198" s="96" t="e">
        <f t="shared" si="47"/>
        <v>#DIV/0!</v>
      </c>
      <c r="P198" s="14">
        <f t="shared" si="48"/>
        <v>0</v>
      </c>
      <c r="Q198" s="47">
        <f>Q199</f>
        <v>0</v>
      </c>
      <c r="R198" s="47">
        <f>R199</f>
        <v>0</v>
      </c>
      <c r="S198" s="47">
        <f>S199</f>
        <v>0</v>
      </c>
      <c r="T198" s="47">
        <f>T199</f>
        <v>0</v>
      </c>
      <c r="U198" s="47">
        <f>U199</f>
        <v>0</v>
      </c>
    </row>
    <row r="199" spans="1:23" ht="25.5">
      <c r="B199" s="23" t="s">
        <v>222</v>
      </c>
      <c r="C199" s="8">
        <f t="shared" si="45"/>
        <v>0</v>
      </c>
      <c r="D199" s="39">
        <v>0</v>
      </c>
      <c r="E199" s="39">
        <v>0</v>
      </c>
      <c r="F199" s="39">
        <v>0</v>
      </c>
      <c r="G199" s="39">
        <v>0</v>
      </c>
      <c r="H199" s="39">
        <v>0</v>
      </c>
      <c r="I199" s="10">
        <f t="shared" si="46"/>
        <v>0</v>
      </c>
      <c r="J199" s="39">
        <v>0</v>
      </c>
      <c r="K199" s="39">
        <v>0</v>
      </c>
      <c r="L199" s="39">
        <v>0</v>
      </c>
      <c r="M199" s="39">
        <v>0</v>
      </c>
      <c r="N199" s="39">
        <v>0</v>
      </c>
      <c r="O199" s="98" t="e">
        <f t="shared" si="47"/>
        <v>#DIV/0!</v>
      </c>
      <c r="P199" s="10">
        <f t="shared" si="48"/>
        <v>0</v>
      </c>
      <c r="Q199" s="39">
        <v>0</v>
      </c>
      <c r="R199" s="39">
        <v>0</v>
      </c>
      <c r="S199" s="39">
        <v>0</v>
      </c>
      <c r="T199" s="39">
        <v>0</v>
      </c>
      <c r="U199" s="39">
        <v>0</v>
      </c>
    </row>
    <row r="200" spans="1:23" ht="34.5" customHeight="1">
      <c r="A200" s="486">
        <v>13</v>
      </c>
      <c r="B200" s="7" t="s">
        <v>889</v>
      </c>
      <c r="C200" s="12">
        <f>(C201+C204+C207+C211+C217)</f>
        <v>16582.400000000001</v>
      </c>
      <c r="D200" s="12">
        <f>(D201+D204+D207+D211+D217)</f>
        <v>0</v>
      </c>
      <c r="E200" s="12">
        <f>(E201+E204+E207+E211+E217)</f>
        <v>0</v>
      </c>
      <c r="F200" s="12">
        <f>(F201+F204+F207+F211+F217)</f>
        <v>16582.400000000001</v>
      </c>
      <c r="G200" s="12">
        <f t="shared" ref="G200:U200" si="50">(G201+G204+G207+G211+G217)</f>
        <v>0</v>
      </c>
      <c r="H200" s="12">
        <f t="shared" si="50"/>
        <v>0</v>
      </c>
      <c r="I200" s="12">
        <f>(I201+I204+I207+I211+I217)</f>
        <v>9818.1500000000015</v>
      </c>
      <c r="J200" s="12">
        <f t="shared" si="50"/>
        <v>0</v>
      </c>
      <c r="K200" s="12">
        <f>(K201+K204+K207+K211+K217)</f>
        <v>2285.85</v>
      </c>
      <c r="L200" s="12">
        <f>(L201+L204+L207+L211+L217)</f>
        <v>7532.3</v>
      </c>
      <c r="M200" s="12">
        <f t="shared" si="50"/>
        <v>0</v>
      </c>
      <c r="N200" s="12">
        <f t="shared" si="50"/>
        <v>0</v>
      </c>
      <c r="O200" s="12">
        <f t="shared" si="50"/>
        <v>694.07893565935103</v>
      </c>
      <c r="P200" s="12">
        <f>(P201+P204+P207+P211+P217)</f>
        <v>7422.17</v>
      </c>
      <c r="Q200" s="12">
        <f t="shared" si="50"/>
        <v>0</v>
      </c>
      <c r="R200" s="12">
        <f>(R201+R204+R207+R211+R217)</f>
        <v>2285.85</v>
      </c>
      <c r="S200" s="12">
        <f>(S201+S204+S207+S211+S217)</f>
        <v>5136.32</v>
      </c>
      <c r="T200" s="12">
        <f t="shared" si="50"/>
        <v>0</v>
      </c>
      <c r="U200" s="12">
        <f t="shared" si="50"/>
        <v>0</v>
      </c>
      <c r="W200" s="484"/>
    </row>
    <row r="201" spans="1:23" ht="13.5">
      <c r="A201" s="137"/>
      <c r="B201" s="138" t="s">
        <v>223</v>
      </c>
      <c r="C201" s="101">
        <f>SUM(C202:C203)</f>
        <v>2452.4</v>
      </c>
      <c r="D201" s="47">
        <f>SUM(D202:D203)</f>
        <v>0</v>
      </c>
      <c r="E201" s="47">
        <f>SUM(E202:E203)</f>
        <v>0</v>
      </c>
      <c r="F201" s="47">
        <f>SUM(F202:F203)</f>
        <v>2452.4</v>
      </c>
      <c r="G201" s="47">
        <f t="shared" ref="G201:U201" si="51">SUM(G202:G203)</f>
        <v>0</v>
      </c>
      <c r="H201" s="47">
        <f t="shared" si="51"/>
        <v>0</v>
      </c>
      <c r="I201" s="101">
        <f>SUM(I202:I203)</f>
        <v>4377</v>
      </c>
      <c r="J201" s="47">
        <f t="shared" si="51"/>
        <v>0</v>
      </c>
      <c r="K201" s="47">
        <f t="shared" si="51"/>
        <v>2285.85</v>
      </c>
      <c r="L201" s="47">
        <f>SUM(L202:L203)</f>
        <v>2091.15</v>
      </c>
      <c r="M201" s="47">
        <f t="shared" si="51"/>
        <v>0</v>
      </c>
      <c r="N201" s="47">
        <f t="shared" si="51"/>
        <v>0</v>
      </c>
      <c r="O201" s="47">
        <f t="shared" si="51"/>
        <v>343.88219614318575</v>
      </c>
      <c r="P201" s="14">
        <f>SUM(P202:P203)</f>
        <v>4301.5</v>
      </c>
      <c r="Q201" s="47">
        <f t="shared" si="51"/>
        <v>0</v>
      </c>
      <c r="R201" s="47">
        <f t="shared" si="51"/>
        <v>2285.85</v>
      </c>
      <c r="S201" s="47">
        <f>SUM(S202:S203)</f>
        <v>2015.65</v>
      </c>
      <c r="T201" s="47">
        <f t="shared" si="51"/>
        <v>0</v>
      </c>
      <c r="U201" s="47">
        <f t="shared" si="51"/>
        <v>0</v>
      </c>
    </row>
    <row r="202" spans="1:23" ht="51">
      <c r="A202" s="781"/>
      <c r="B202" s="139" t="s">
        <v>224</v>
      </c>
      <c r="C202" s="12">
        <f>SUM(D202:H202)</f>
        <v>2297.4</v>
      </c>
      <c r="D202" s="39">
        <v>0</v>
      </c>
      <c r="E202" s="39">
        <v>0</v>
      </c>
      <c r="F202" s="39">
        <v>2297.4</v>
      </c>
      <c r="G202" s="39">
        <v>0</v>
      </c>
      <c r="H202" s="39">
        <v>0</v>
      </c>
      <c r="I202" s="14">
        <f>SUM(J202:N202)</f>
        <v>4122.09</v>
      </c>
      <c r="J202" s="39">
        <v>0</v>
      </c>
      <c r="K202" s="39">
        <v>2285.85</v>
      </c>
      <c r="L202" s="140">
        <v>1836.24</v>
      </c>
      <c r="M202" s="141">
        <v>0</v>
      </c>
      <c r="N202" s="39">
        <v>0</v>
      </c>
      <c r="O202" s="98">
        <f>(I202/C202)*100</f>
        <v>179.42413162705668</v>
      </c>
      <c r="P202" s="14">
        <f>SUM(Q202:U202)</f>
        <v>4050.59</v>
      </c>
      <c r="Q202" s="39">
        <v>0</v>
      </c>
      <c r="R202" s="39">
        <v>2285.85</v>
      </c>
      <c r="S202" s="39">
        <v>1764.74</v>
      </c>
      <c r="T202" s="39">
        <v>0</v>
      </c>
      <c r="U202" s="39">
        <v>0</v>
      </c>
    </row>
    <row r="203" spans="1:23" ht="25.5">
      <c r="A203" s="781"/>
      <c r="B203" s="139" t="s">
        <v>225</v>
      </c>
      <c r="C203" s="12">
        <f>SUM(D203:H203)</f>
        <v>155</v>
      </c>
      <c r="D203" s="47">
        <f>D204</f>
        <v>0</v>
      </c>
      <c r="E203" s="47">
        <f>E204</f>
        <v>0</v>
      </c>
      <c r="F203" s="39">
        <v>155</v>
      </c>
      <c r="G203" s="47">
        <f>G204</f>
        <v>0</v>
      </c>
      <c r="H203" s="47">
        <f>H204</f>
        <v>0</v>
      </c>
      <c r="I203" s="14">
        <f>SUM(J203:N203)</f>
        <v>254.91</v>
      </c>
      <c r="J203" s="47">
        <f>J204</f>
        <v>0</v>
      </c>
      <c r="K203" s="47">
        <f>K204</f>
        <v>0</v>
      </c>
      <c r="L203" s="47">
        <v>254.91</v>
      </c>
      <c r="M203" s="47">
        <f>M204</f>
        <v>0</v>
      </c>
      <c r="N203" s="47">
        <v>0</v>
      </c>
      <c r="O203" s="96">
        <f>(I203/C203)*100</f>
        <v>164.45806451612904</v>
      </c>
      <c r="P203" s="14">
        <f>SUM(Q203:U203)</f>
        <v>250.91</v>
      </c>
      <c r="Q203" s="47">
        <f>Q204</f>
        <v>0</v>
      </c>
      <c r="R203" s="47">
        <f>R204</f>
        <v>0</v>
      </c>
      <c r="S203" s="47">
        <v>250.91</v>
      </c>
      <c r="T203" s="47">
        <f>T204</f>
        <v>0</v>
      </c>
      <c r="U203" s="47">
        <f>U204</f>
        <v>0</v>
      </c>
    </row>
    <row r="204" spans="1:23" ht="13.5">
      <c r="A204" s="487"/>
      <c r="B204" s="138" t="s">
        <v>226</v>
      </c>
      <c r="C204" s="101">
        <f>SUM(C205:C206)</f>
        <v>3377</v>
      </c>
      <c r="D204" s="47">
        <f>SUM(D205:D206)</f>
        <v>0</v>
      </c>
      <c r="E204" s="47">
        <f>SUM(E205:E206)</f>
        <v>0</v>
      </c>
      <c r="F204" s="47">
        <f>SUM(F205:F206)</f>
        <v>3377</v>
      </c>
      <c r="G204" s="47">
        <f t="shared" ref="G204:U204" si="52">SUM(G205:G206)</f>
        <v>0</v>
      </c>
      <c r="H204" s="47">
        <f t="shared" si="52"/>
        <v>0</v>
      </c>
      <c r="I204" s="101">
        <f>SUM(I205:I206)</f>
        <v>1999.5600000000002</v>
      </c>
      <c r="J204" s="47">
        <f t="shared" si="52"/>
        <v>0</v>
      </c>
      <c r="K204" s="47">
        <f t="shared" si="52"/>
        <v>0</v>
      </c>
      <c r="L204" s="47">
        <f>SUM(L205:L206)</f>
        <v>1999.5600000000002</v>
      </c>
      <c r="M204" s="47">
        <f t="shared" si="52"/>
        <v>0</v>
      </c>
      <c r="N204" s="47">
        <f t="shared" si="52"/>
        <v>0</v>
      </c>
      <c r="O204" s="47">
        <f t="shared" si="52"/>
        <v>72.027982373308149</v>
      </c>
      <c r="P204" s="14">
        <f>SUM(P205:P206)</f>
        <v>1999.17</v>
      </c>
      <c r="Q204" s="47">
        <f t="shared" si="52"/>
        <v>0</v>
      </c>
      <c r="R204" s="47">
        <f t="shared" si="52"/>
        <v>0</v>
      </c>
      <c r="S204" s="47">
        <f>SUM(S205:S206)</f>
        <v>1999.17</v>
      </c>
      <c r="T204" s="47">
        <f t="shared" si="52"/>
        <v>0</v>
      </c>
      <c r="U204" s="47">
        <f t="shared" si="52"/>
        <v>0</v>
      </c>
    </row>
    <row r="205" spans="1:23" ht="25.5">
      <c r="A205" s="781"/>
      <c r="B205" s="139" t="s">
        <v>227</v>
      </c>
      <c r="C205" s="12">
        <f>SUM(D205:H205)</f>
        <v>3177</v>
      </c>
      <c r="D205" s="39">
        <v>0</v>
      </c>
      <c r="E205" s="39">
        <v>0</v>
      </c>
      <c r="F205" s="39">
        <v>3177</v>
      </c>
      <c r="G205" s="39">
        <v>0</v>
      </c>
      <c r="H205" s="39">
        <v>0</v>
      </c>
      <c r="I205" s="14">
        <f>SUM(J205:N205)</f>
        <v>1980.16</v>
      </c>
      <c r="J205" s="39">
        <v>0</v>
      </c>
      <c r="K205" s="39">
        <v>0</v>
      </c>
      <c r="L205" s="140">
        <v>1980.16</v>
      </c>
      <c r="M205" s="141">
        <v>0</v>
      </c>
      <c r="N205" s="39">
        <v>0</v>
      </c>
      <c r="O205" s="98">
        <f t="shared" ref="O205:O220" si="53">(I205/C205)*100</f>
        <v>62.327982373308153</v>
      </c>
      <c r="P205" s="14">
        <f>SUM(Q205:U205)</f>
        <v>1979.77</v>
      </c>
      <c r="Q205" s="39">
        <v>0</v>
      </c>
      <c r="R205" s="39">
        <v>0</v>
      </c>
      <c r="S205" s="39">
        <v>1979.77</v>
      </c>
      <c r="T205" s="39">
        <v>0</v>
      </c>
      <c r="U205" s="39">
        <v>0</v>
      </c>
    </row>
    <row r="206" spans="1:23" ht="25.5">
      <c r="A206" s="781"/>
      <c r="B206" s="139" t="s">
        <v>228</v>
      </c>
      <c r="C206" s="12">
        <f t="shared" ref="C206:C220" si="54">SUM(D206:H206)</f>
        <v>200</v>
      </c>
      <c r="D206" s="47">
        <f>D207</f>
        <v>0</v>
      </c>
      <c r="E206" s="47">
        <f>E207</f>
        <v>0</v>
      </c>
      <c r="F206" s="39">
        <v>200</v>
      </c>
      <c r="G206" s="47">
        <f>G207</f>
        <v>0</v>
      </c>
      <c r="H206" s="47">
        <f>H207</f>
        <v>0</v>
      </c>
      <c r="I206" s="14">
        <f>SUM(J206:N206)</f>
        <v>19.399999999999999</v>
      </c>
      <c r="J206" s="47">
        <f>J207</f>
        <v>0</v>
      </c>
      <c r="K206" s="47">
        <f>K207</f>
        <v>0</v>
      </c>
      <c r="L206" s="47">
        <v>19.399999999999999</v>
      </c>
      <c r="M206" s="47">
        <f>M207</f>
        <v>0</v>
      </c>
      <c r="N206" s="47">
        <v>0</v>
      </c>
      <c r="O206" s="96">
        <f t="shared" si="53"/>
        <v>9.6999999999999993</v>
      </c>
      <c r="P206" s="14">
        <f t="shared" ref="P206:P220" si="55">SUM(Q206:U206)</f>
        <v>19.399999999999999</v>
      </c>
      <c r="Q206" s="47">
        <f>Q207</f>
        <v>0</v>
      </c>
      <c r="R206" s="47">
        <f>R207</f>
        <v>0</v>
      </c>
      <c r="S206" s="47">
        <v>19.399999999999999</v>
      </c>
      <c r="T206" s="47">
        <f>T207</f>
        <v>0</v>
      </c>
      <c r="U206" s="47">
        <f>U207</f>
        <v>0</v>
      </c>
    </row>
    <row r="207" spans="1:23" ht="13.5">
      <c r="A207" s="487"/>
      <c r="B207" s="142" t="s">
        <v>229</v>
      </c>
      <c r="C207" s="12">
        <f t="shared" si="54"/>
        <v>700</v>
      </c>
      <c r="D207" s="39">
        <f>SUM(D209)</f>
        <v>0</v>
      </c>
      <c r="E207" s="39">
        <f>SUM(E208:E210)</f>
        <v>0</v>
      </c>
      <c r="F207" s="39">
        <f>SUM(F208:F210)</f>
        <v>700</v>
      </c>
      <c r="G207" s="39">
        <v>0</v>
      </c>
      <c r="H207" s="39">
        <v>0</v>
      </c>
      <c r="I207" s="14">
        <f>SUM(J207:N207)</f>
        <v>1086</v>
      </c>
      <c r="J207" s="39"/>
      <c r="K207" s="39"/>
      <c r="L207" s="39">
        <f>SUM(L208:L210)</f>
        <v>1086</v>
      </c>
      <c r="M207" s="39">
        <f>SUM(M208:M210)</f>
        <v>0</v>
      </c>
      <c r="N207" s="39">
        <f>SUM(N208:N210)</f>
        <v>0</v>
      </c>
      <c r="O207" s="98">
        <f t="shared" si="53"/>
        <v>155.14285714285714</v>
      </c>
      <c r="P207" s="14">
        <f>SUM(Q207:U207)</f>
        <v>1031</v>
      </c>
      <c r="Q207" s="39">
        <v>0</v>
      </c>
      <c r="R207" s="39">
        <v>0</v>
      </c>
      <c r="S207" s="39">
        <f>SUM(S208:S210)</f>
        <v>1031</v>
      </c>
      <c r="T207" s="39">
        <v>0</v>
      </c>
      <c r="U207" s="39">
        <v>0</v>
      </c>
    </row>
    <row r="208" spans="1:23" ht="25.5">
      <c r="A208" s="782"/>
      <c r="B208" s="143" t="s">
        <v>230</v>
      </c>
      <c r="C208" s="12">
        <f t="shared" si="54"/>
        <v>0</v>
      </c>
      <c r="D208" s="47">
        <v>0</v>
      </c>
      <c r="E208" s="47">
        <f>E209</f>
        <v>0</v>
      </c>
      <c r="F208" s="47">
        <v>0</v>
      </c>
      <c r="G208" s="47">
        <f>G209</f>
        <v>0</v>
      </c>
      <c r="H208" s="47">
        <f>H209</f>
        <v>0</v>
      </c>
      <c r="I208" s="14">
        <f t="shared" ref="I208:I218" si="56">SUM(J208:N208)</f>
        <v>0</v>
      </c>
      <c r="J208" s="47">
        <f>J209</f>
        <v>0</v>
      </c>
      <c r="K208" s="47">
        <f>K209</f>
        <v>0</v>
      </c>
      <c r="L208" s="47">
        <v>0</v>
      </c>
      <c r="M208" s="47">
        <f>M209</f>
        <v>0</v>
      </c>
      <c r="N208" s="47">
        <f>N209</f>
        <v>0</v>
      </c>
      <c r="O208" s="96" t="e">
        <f t="shared" si="53"/>
        <v>#DIV/0!</v>
      </c>
      <c r="P208" s="14">
        <f t="shared" si="55"/>
        <v>0</v>
      </c>
      <c r="Q208" s="47">
        <f>Q209</f>
        <v>0</v>
      </c>
      <c r="R208" s="47">
        <f>R209</f>
        <v>0</v>
      </c>
      <c r="S208" s="47">
        <v>0</v>
      </c>
      <c r="T208" s="47">
        <f>T209</f>
        <v>0</v>
      </c>
      <c r="U208" s="47">
        <f>U209</f>
        <v>0</v>
      </c>
    </row>
    <row r="209" spans="1:23" ht="25.5">
      <c r="A209" s="782"/>
      <c r="B209" s="143" t="s">
        <v>231</v>
      </c>
      <c r="C209" s="12">
        <f t="shared" si="54"/>
        <v>700</v>
      </c>
      <c r="D209" s="39">
        <v>0</v>
      </c>
      <c r="E209" s="39">
        <v>0</v>
      </c>
      <c r="F209" s="39">
        <v>700</v>
      </c>
      <c r="G209" s="39">
        <v>0</v>
      </c>
      <c r="H209" s="39">
        <v>0</v>
      </c>
      <c r="I209" s="14">
        <f>SUM(J209:N209)</f>
        <v>1086</v>
      </c>
      <c r="J209" s="39">
        <v>0</v>
      </c>
      <c r="K209" s="39">
        <v>0</v>
      </c>
      <c r="L209" s="39">
        <v>1086</v>
      </c>
      <c r="M209" s="39">
        <v>0</v>
      </c>
      <c r="N209" s="39">
        <v>0</v>
      </c>
      <c r="O209" s="98">
        <f t="shared" si="53"/>
        <v>155.14285714285714</v>
      </c>
      <c r="P209" s="14">
        <f>SUM(Q209:U209)</f>
        <v>1031</v>
      </c>
      <c r="Q209" s="39">
        <v>0</v>
      </c>
      <c r="R209" s="39">
        <v>0</v>
      </c>
      <c r="S209" s="39">
        <v>1031</v>
      </c>
      <c r="T209" s="39">
        <v>0</v>
      </c>
      <c r="U209" s="39">
        <v>0</v>
      </c>
    </row>
    <row r="210" spans="1:23" ht="25.5">
      <c r="A210" s="782"/>
      <c r="B210" s="143" t="s">
        <v>232</v>
      </c>
      <c r="C210" s="12">
        <v>0</v>
      </c>
      <c r="D210" s="47">
        <v>0</v>
      </c>
      <c r="E210" s="47">
        <v>0</v>
      </c>
      <c r="F210" s="47">
        <v>0</v>
      </c>
      <c r="G210" s="47">
        <v>0</v>
      </c>
      <c r="H210" s="47">
        <v>0</v>
      </c>
      <c r="I210" s="14">
        <f>SUM(J210:N210)</f>
        <v>0</v>
      </c>
      <c r="J210" s="47">
        <v>0</v>
      </c>
      <c r="K210" s="47">
        <v>0</v>
      </c>
      <c r="L210" s="47">
        <v>0</v>
      </c>
      <c r="M210" s="47">
        <v>0</v>
      </c>
      <c r="N210" s="47">
        <v>0</v>
      </c>
      <c r="O210" s="96" t="e">
        <f t="shared" si="53"/>
        <v>#DIV/0!</v>
      </c>
      <c r="P210" s="14">
        <v>0</v>
      </c>
      <c r="Q210" s="47">
        <v>0</v>
      </c>
      <c r="R210" s="47">
        <v>0</v>
      </c>
      <c r="S210" s="47">
        <v>0</v>
      </c>
      <c r="T210" s="47">
        <v>0</v>
      </c>
      <c r="U210" s="47">
        <v>0</v>
      </c>
    </row>
    <row r="211" spans="1:23" ht="13.5">
      <c r="A211" s="487"/>
      <c r="B211" s="465" t="s">
        <v>233</v>
      </c>
      <c r="C211" s="12">
        <f t="shared" si="54"/>
        <v>10000</v>
      </c>
      <c r="D211" s="47">
        <v>0</v>
      </c>
      <c r="E211" s="47">
        <f>E212+E213+E214</f>
        <v>0</v>
      </c>
      <c r="F211" s="47">
        <f>F212+F213+F214</f>
        <v>10000</v>
      </c>
      <c r="G211" s="47">
        <f>G212+G213+G214</f>
        <v>0</v>
      </c>
      <c r="H211" s="47">
        <v>0</v>
      </c>
      <c r="I211" s="14">
        <f>SUM(J211:N211)</f>
        <v>2302.59</v>
      </c>
      <c r="J211" s="47">
        <f>J212+J213+J214</f>
        <v>0</v>
      </c>
      <c r="K211" s="47">
        <v>0</v>
      </c>
      <c r="L211" s="47">
        <f>L212+L213+L214+L216+L215</f>
        <v>2302.59</v>
      </c>
      <c r="M211" s="47">
        <f>M212+M213+M214</f>
        <v>0</v>
      </c>
      <c r="N211" s="47">
        <f>N212+N213+N214</f>
        <v>0</v>
      </c>
      <c r="O211" s="96">
        <f t="shared" si="53"/>
        <v>23.025900000000004</v>
      </c>
      <c r="P211" s="14">
        <f>SUM(Q211:U211)</f>
        <v>37.5</v>
      </c>
      <c r="Q211" s="47">
        <f>Q212+Q213+Q214</f>
        <v>0</v>
      </c>
      <c r="R211" s="47">
        <f>R212+R213+R214</f>
        <v>0</v>
      </c>
      <c r="S211" s="47">
        <f>S212+S213+S214+S215</f>
        <v>37.5</v>
      </c>
      <c r="T211" s="47">
        <f>T212+T213+T214</f>
        <v>0</v>
      </c>
      <c r="U211" s="47">
        <f>U212+U213+U214</f>
        <v>0</v>
      </c>
    </row>
    <row r="212" spans="1:23" ht="25.5">
      <c r="A212" s="783"/>
      <c r="B212" s="139" t="s">
        <v>234</v>
      </c>
      <c r="C212" s="12">
        <f t="shared" si="54"/>
        <v>0</v>
      </c>
      <c r="D212" s="39">
        <v>0</v>
      </c>
      <c r="E212" s="39">
        <v>0</v>
      </c>
      <c r="F212" s="39">
        <v>0</v>
      </c>
      <c r="G212" s="39">
        <v>0</v>
      </c>
      <c r="H212" s="39">
        <v>0</v>
      </c>
      <c r="I212" s="14">
        <v>0</v>
      </c>
      <c r="J212" s="39">
        <v>0</v>
      </c>
      <c r="K212" s="39">
        <v>0</v>
      </c>
      <c r="L212" s="39">
        <v>0</v>
      </c>
      <c r="M212" s="39">
        <v>0</v>
      </c>
      <c r="N212" s="39">
        <v>0</v>
      </c>
      <c r="O212" s="98" t="e">
        <f t="shared" si="53"/>
        <v>#DIV/0!</v>
      </c>
      <c r="P212" s="14">
        <f t="shared" si="55"/>
        <v>0</v>
      </c>
      <c r="Q212" s="39">
        <v>0</v>
      </c>
      <c r="R212" s="39">
        <v>0</v>
      </c>
      <c r="S212" s="39">
        <v>0</v>
      </c>
      <c r="T212" s="39">
        <v>0</v>
      </c>
      <c r="U212" s="39">
        <v>0</v>
      </c>
    </row>
    <row r="213" spans="1:23" ht="25.5">
      <c r="A213" s="784"/>
      <c r="B213" s="139" t="s">
        <v>235</v>
      </c>
      <c r="C213" s="12">
        <f t="shared" si="54"/>
        <v>0</v>
      </c>
      <c r="D213" s="39">
        <v>0</v>
      </c>
      <c r="E213" s="39">
        <v>0</v>
      </c>
      <c r="F213" s="39">
        <v>0</v>
      </c>
      <c r="G213" s="39">
        <v>0</v>
      </c>
      <c r="H213" s="39">
        <v>0</v>
      </c>
      <c r="I213" s="14">
        <f t="shared" si="56"/>
        <v>0</v>
      </c>
      <c r="J213" s="39">
        <v>0</v>
      </c>
      <c r="K213" s="39">
        <v>0</v>
      </c>
      <c r="L213" s="39">
        <v>0</v>
      </c>
      <c r="M213" s="39">
        <v>0</v>
      </c>
      <c r="N213" s="39">
        <v>0</v>
      </c>
      <c r="O213" s="98" t="e">
        <f t="shared" si="53"/>
        <v>#DIV/0!</v>
      </c>
      <c r="P213" s="14">
        <f t="shared" si="55"/>
        <v>0</v>
      </c>
      <c r="Q213" s="39">
        <v>0</v>
      </c>
      <c r="R213" s="39">
        <v>0</v>
      </c>
      <c r="S213" s="39">
        <v>0</v>
      </c>
      <c r="T213" s="39">
        <v>0</v>
      </c>
      <c r="U213" s="39">
        <v>0</v>
      </c>
    </row>
    <row r="214" spans="1:23" ht="38.25">
      <c r="A214" s="785"/>
      <c r="B214" s="49" t="s">
        <v>236</v>
      </c>
      <c r="C214" s="12">
        <f t="shared" si="54"/>
        <v>10000</v>
      </c>
      <c r="D214" s="39">
        <v>0</v>
      </c>
      <c r="E214" s="39">
        <v>0</v>
      </c>
      <c r="F214" s="39">
        <v>10000</v>
      </c>
      <c r="G214" s="39">
        <v>0</v>
      </c>
      <c r="H214" s="39">
        <v>0</v>
      </c>
      <c r="I214" s="14">
        <f t="shared" si="56"/>
        <v>0</v>
      </c>
      <c r="J214" s="39">
        <v>0</v>
      </c>
      <c r="K214" s="39">
        <v>0</v>
      </c>
      <c r="L214" s="39">
        <v>0</v>
      </c>
      <c r="M214" s="39">
        <v>0</v>
      </c>
      <c r="N214" s="39">
        <v>0</v>
      </c>
      <c r="O214" s="98">
        <f t="shared" si="53"/>
        <v>0</v>
      </c>
      <c r="P214" s="14">
        <f t="shared" si="55"/>
        <v>0</v>
      </c>
      <c r="Q214" s="39">
        <v>0</v>
      </c>
      <c r="R214" s="39">
        <v>0</v>
      </c>
      <c r="S214" s="39">
        <v>0</v>
      </c>
      <c r="T214" s="39">
        <v>0</v>
      </c>
      <c r="U214" s="39">
        <v>0</v>
      </c>
    </row>
    <row r="215" spans="1:23" ht="13.5">
      <c r="A215" s="488"/>
      <c r="B215" s="139" t="s">
        <v>953</v>
      </c>
      <c r="C215" s="12"/>
      <c r="D215" s="39"/>
      <c r="E215" s="39"/>
      <c r="F215" s="39"/>
      <c r="G215" s="39"/>
      <c r="H215" s="39"/>
      <c r="I215" s="14">
        <f t="shared" si="56"/>
        <v>37.5</v>
      </c>
      <c r="J215" s="39"/>
      <c r="K215" s="39"/>
      <c r="L215" s="39">
        <v>37.5</v>
      </c>
      <c r="M215" s="39"/>
      <c r="N215" s="39"/>
      <c r="O215" s="98"/>
      <c r="P215" s="14">
        <f t="shared" si="55"/>
        <v>37.5</v>
      </c>
      <c r="Q215" s="39"/>
      <c r="R215" s="39"/>
      <c r="S215" s="39">
        <v>37.5</v>
      </c>
      <c r="T215" s="39"/>
      <c r="U215" s="39"/>
    </row>
    <row r="216" spans="1:23" ht="25.5">
      <c r="A216" s="488"/>
      <c r="B216" s="145" t="s">
        <v>239</v>
      </c>
      <c r="C216" s="12">
        <f>SUM(D216:H216)</f>
        <v>0</v>
      </c>
      <c r="D216" s="39">
        <v>0</v>
      </c>
      <c r="E216" s="39">
        <v>0</v>
      </c>
      <c r="F216" s="39">
        <v>0</v>
      </c>
      <c r="G216" s="39">
        <v>0</v>
      </c>
      <c r="H216" s="39">
        <v>0</v>
      </c>
      <c r="I216" s="14">
        <f>SUM(J216:N216)</f>
        <v>2265.09</v>
      </c>
      <c r="J216" s="39">
        <v>0</v>
      </c>
      <c r="K216" s="39">
        <v>0</v>
      </c>
      <c r="L216" s="39">
        <v>2265.09</v>
      </c>
      <c r="M216" s="39">
        <v>0</v>
      </c>
      <c r="N216" s="39">
        <v>0</v>
      </c>
      <c r="O216" s="98" t="e">
        <f>(I216/C216)*100</f>
        <v>#DIV/0!</v>
      </c>
      <c r="P216" s="14">
        <f>SUM(Q216:U216)</f>
        <v>0</v>
      </c>
      <c r="Q216" s="39">
        <v>0</v>
      </c>
      <c r="R216" s="39">
        <v>0</v>
      </c>
      <c r="S216" s="39">
        <v>0</v>
      </c>
      <c r="T216" s="39">
        <v>0</v>
      </c>
      <c r="U216" s="39">
        <v>0</v>
      </c>
    </row>
    <row r="217" spans="1:23" ht="13.5">
      <c r="A217" s="487"/>
      <c r="B217" s="144" t="s">
        <v>237</v>
      </c>
      <c r="C217" s="12">
        <f>SUM(D217:H217)</f>
        <v>53</v>
      </c>
      <c r="D217" s="47">
        <f>SUM(D218:D220)</f>
        <v>0</v>
      </c>
      <c r="E217" s="47">
        <f>SUM(E218:E220)</f>
        <v>0</v>
      </c>
      <c r="F217" s="47">
        <f>SUM(F218:F220)</f>
        <v>53</v>
      </c>
      <c r="G217" s="47">
        <v>0</v>
      </c>
      <c r="H217" s="47">
        <v>0</v>
      </c>
      <c r="I217" s="14">
        <f t="shared" si="56"/>
        <v>53</v>
      </c>
      <c r="J217" s="47">
        <v>0</v>
      </c>
      <c r="K217" s="47">
        <v>0</v>
      </c>
      <c r="L217" s="47">
        <f>SUM(L218:L220)</f>
        <v>53</v>
      </c>
      <c r="M217" s="47">
        <v>0</v>
      </c>
      <c r="N217" s="47">
        <v>0</v>
      </c>
      <c r="O217" s="96">
        <f t="shared" si="53"/>
        <v>100</v>
      </c>
      <c r="P217" s="14">
        <f t="shared" si="55"/>
        <v>53</v>
      </c>
      <c r="Q217" s="47">
        <v>0</v>
      </c>
      <c r="R217" s="47">
        <v>0</v>
      </c>
      <c r="S217" s="47">
        <f>SUM(S218:S220)</f>
        <v>53</v>
      </c>
      <c r="T217" s="47">
        <v>0</v>
      </c>
      <c r="U217" s="47">
        <v>0</v>
      </c>
    </row>
    <row r="218" spans="1:23" ht="38.25">
      <c r="A218" s="786"/>
      <c r="B218" s="145" t="s">
        <v>238</v>
      </c>
      <c r="C218" s="12">
        <f t="shared" si="54"/>
        <v>0</v>
      </c>
      <c r="D218" s="47"/>
      <c r="E218" s="47"/>
      <c r="F218" s="47"/>
      <c r="G218" s="47"/>
      <c r="H218" s="47"/>
      <c r="I218" s="14">
        <f t="shared" si="56"/>
        <v>0</v>
      </c>
      <c r="J218" s="47"/>
      <c r="K218" s="47"/>
      <c r="L218" s="47"/>
      <c r="M218" s="47"/>
      <c r="N218" s="47"/>
      <c r="O218" s="96" t="e">
        <f t="shared" si="53"/>
        <v>#DIV/0!</v>
      </c>
      <c r="P218" s="14">
        <f t="shared" si="55"/>
        <v>0</v>
      </c>
      <c r="Q218" s="47"/>
      <c r="R218" s="47"/>
      <c r="S218" s="47"/>
      <c r="T218" s="47"/>
      <c r="U218" s="47"/>
    </row>
    <row r="219" spans="1:23" ht="13.5">
      <c r="A219" s="787"/>
      <c r="B219" s="146" t="s">
        <v>240</v>
      </c>
      <c r="C219" s="12">
        <v>0</v>
      </c>
      <c r="D219" s="47">
        <f>D220</f>
        <v>0</v>
      </c>
      <c r="E219" s="47">
        <v>0</v>
      </c>
      <c r="F219" s="47">
        <v>0</v>
      </c>
      <c r="G219" s="47">
        <f>G220</f>
        <v>0</v>
      </c>
      <c r="H219" s="47">
        <f>H220</f>
        <v>0</v>
      </c>
      <c r="I219" s="14">
        <v>0</v>
      </c>
      <c r="J219" s="47">
        <f>J220</f>
        <v>0</v>
      </c>
      <c r="K219" s="47">
        <f>K220</f>
        <v>0</v>
      </c>
      <c r="L219" s="47">
        <v>0</v>
      </c>
      <c r="M219" s="47">
        <f>M220</f>
        <v>0</v>
      </c>
      <c r="N219" s="47">
        <f>N220</f>
        <v>0</v>
      </c>
      <c r="O219" s="96" t="e">
        <f t="shared" si="53"/>
        <v>#DIV/0!</v>
      </c>
      <c r="P219" s="14">
        <f t="shared" si="55"/>
        <v>0</v>
      </c>
      <c r="Q219" s="47">
        <f>Q220</f>
        <v>0</v>
      </c>
      <c r="R219" s="47">
        <f>R220</f>
        <v>0</v>
      </c>
      <c r="S219" s="47">
        <v>0</v>
      </c>
      <c r="T219" s="47">
        <f>T220</f>
        <v>0</v>
      </c>
      <c r="U219" s="47">
        <f>U220</f>
        <v>0</v>
      </c>
    </row>
    <row r="220" spans="1:23" ht="13.5">
      <c r="A220" s="788"/>
      <c r="B220" s="146" t="s">
        <v>237</v>
      </c>
      <c r="C220" s="12">
        <f t="shared" si="54"/>
        <v>53</v>
      </c>
      <c r="D220" s="39">
        <v>0</v>
      </c>
      <c r="E220" s="39">
        <v>0</v>
      </c>
      <c r="F220" s="39">
        <v>53</v>
      </c>
      <c r="G220" s="39">
        <v>0</v>
      </c>
      <c r="H220" s="39">
        <v>0</v>
      </c>
      <c r="I220" s="14">
        <f>SUM(J220:N220)</f>
        <v>53</v>
      </c>
      <c r="J220" s="39">
        <v>0</v>
      </c>
      <c r="K220" s="39">
        <v>0</v>
      </c>
      <c r="L220" s="18">
        <v>53</v>
      </c>
      <c r="M220" s="39">
        <v>0</v>
      </c>
      <c r="N220" s="39">
        <v>0</v>
      </c>
      <c r="O220" s="98">
        <f t="shared" si="53"/>
        <v>100</v>
      </c>
      <c r="P220" s="14">
        <f t="shared" si="55"/>
        <v>53</v>
      </c>
      <c r="Q220" s="39">
        <v>0</v>
      </c>
      <c r="R220" s="39">
        <v>0</v>
      </c>
      <c r="S220" s="39">
        <v>53</v>
      </c>
      <c r="T220" s="39">
        <v>0</v>
      </c>
      <c r="U220" s="39">
        <v>0</v>
      </c>
    </row>
    <row r="221" spans="1:23" ht="25.5">
      <c r="A221" s="486">
        <v>14</v>
      </c>
      <c r="B221" s="120" t="s">
        <v>879</v>
      </c>
      <c r="C221" s="533">
        <f>+C222+C223+C224+C225+C226+C227</f>
        <v>300</v>
      </c>
      <c r="D221" s="29"/>
      <c r="E221" s="29"/>
      <c r="F221" s="533">
        <f>+F222+F223+F224+F225+F226+F227</f>
        <v>300</v>
      </c>
      <c r="G221" s="29"/>
      <c r="H221" s="29"/>
      <c r="I221" s="29">
        <v>300</v>
      </c>
      <c r="J221" s="29"/>
      <c r="K221" s="29"/>
      <c r="L221" s="9">
        <f>SUM(L222:L227)</f>
        <v>300</v>
      </c>
      <c r="M221" s="29"/>
      <c r="N221" s="29"/>
      <c r="O221" s="29"/>
      <c r="P221" s="9">
        <f>SUM(P222:P227)</f>
        <v>300</v>
      </c>
      <c r="Q221" s="29"/>
      <c r="R221" s="147"/>
      <c r="S221" s="9">
        <f>SUM(S222:S227)</f>
        <v>300</v>
      </c>
      <c r="T221" s="147"/>
      <c r="U221" s="33"/>
      <c r="W221" s="484"/>
    </row>
    <row r="222" spans="1:23" s="474" customFormat="1" ht="26.25">
      <c r="A222" s="472"/>
      <c r="B222" s="534" t="s">
        <v>936</v>
      </c>
      <c r="C222" s="428">
        <v>100</v>
      </c>
      <c r="D222" s="472"/>
      <c r="E222" s="472"/>
      <c r="F222" s="428">
        <v>100</v>
      </c>
      <c r="G222" s="472"/>
      <c r="H222" s="472"/>
      <c r="I222" s="14">
        <f t="shared" ref="I222:I274" si="57">SUM(J222:N222)</f>
        <v>100</v>
      </c>
      <c r="J222" s="472"/>
      <c r="K222" s="472"/>
      <c r="L222" s="428">
        <v>100</v>
      </c>
      <c r="M222" s="472"/>
      <c r="N222" s="472"/>
      <c r="O222" s="472"/>
      <c r="P222" s="14">
        <f t="shared" ref="P222:P274" si="58">SUM(Q222:U222)</f>
        <v>100</v>
      </c>
      <c r="Q222" s="472"/>
      <c r="R222" s="473"/>
      <c r="S222" s="428">
        <v>100</v>
      </c>
      <c r="T222" s="473"/>
      <c r="U222" s="30"/>
    </row>
    <row r="223" spans="1:23" s="474" customFormat="1" ht="26.25">
      <c r="A223" s="472"/>
      <c r="B223" s="103" t="s">
        <v>937</v>
      </c>
      <c r="C223" s="428">
        <v>30</v>
      </c>
      <c r="D223" s="472"/>
      <c r="E223" s="472"/>
      <c r="F223" s="428">
        <v>30</v>
      </c>
      <c r="G223" s="472"/>
      <c r="H223" s="472"/>
      <c r="I223" s="14">
        <f t="shared" si="57"/>
        <v>30</v>
      </c>
      <c r="J223" s="472"/>
      <c r="K223" s="472"/>
      <c r="L223" s="428">
        <v>30</v>
      </c>
      <c r="M223" s="472"/>
      <c r="N223" s="472"/>
      <c r="O223" s="472"/>
      <c r="P223" s="14">
        <f t="shared" si="58"/>
        <v>30</v>
      </c>
      <c r="Q223" s="472"/>
      <c r="R223" s="473"/>
      <c r="S223" s="428">
        <v>30</v>
      </c>
      <c r="T223" s="473"/>
      <c r="U223" s="30"/>
    </row>
    <row r="224" spans="1:23" s="474" customFormat="1" ht="26.25">
      <c r="A224" s="472"/>
      <c r="B224" s="103" t="s">
        <v>938</v>
      </c>
      <c r="C224" s="428">
        <v>30</v>
      </c>
      <c r="D224" s="472"/>
      <c r="E224" s="472"/>
      <c r="F224" s="428">
        <v>30</v>
      </c>
      <c r="G224" s="472"/>
      <c r="H224" s="472"/>
      <c r="I224" s="14">
        <f t="shared" si="57"/>
        <v>30</v>
      </c>
      <c r="J224" s="472"/>
      <c r="K224" s="472"/>
      <c r="L224" s="428">
        <v>30</v>
      </c>
      <c r="M224" s="472"/>
      <c r="N224" s="472"/>
      <c r="O224" s="472"/>
      <c r="P224" s="14">
        <f t="shared" si="58"/>
        <v>30</v>
      </c>
      <c r="Q224" s="472"/>
      <c r="R224" s="473"/>
      <c r="S224" s="428">
        <v>30</v>
      </c>
      <c r="T224" s="473"/>
      <c r="U224" s="30"/>
    </row>
    <row r="225" spans="1:23" s="474" customFormat="1" ht="38.25">
      <c r="A225" s="472"/>
      <c r="B225" s="535" t="s">
        <v>939</v>
      </c>
      <c r="C225" s="428">
        <v>60</v>
      </c>
      <c r="D225" s="472"/>
      <c r="E225" s="472"/>
      <c r="F225" s="428">
        <v>60</v>
      </c>
      <c r="G225" s="472"/>
      <c r="H225" s="472"/>
      <c r="I225" s="14">
        <f t="shared" si="57"/>
        <v>60</v>
      </c>
      <c r="J225" s="472"/>
      <c r="K225" s="472"/>
      <c r="L225" s="428">
        <v>60</v>
      </c>
      <c r="M225" s="472"/>
      <c r="N225" s="472"/>
      <c r="O225" s="472"/>
      <c r="P225" s="14">
        <f t="shared" si="58"/>
        <v>60</v>
      </c>
      <c r="Q225" s="472"/>
      <c r="R225" s="473"/>
      <c r="S225" s="428">
        <v>60</v>
      </c>
      <c r="T225" s="473"/>
      <c r="U225" s="30"/>
    </row>
    <row r="226" spans="1:23" s="474" customFormat="1" ht="39">
      <c r="A226" s="472"/>
      <c r="B226" s="23" t="s">
        <v>940</v>
      </c>
      <c r="C226" s="428">
        <v>40</v>
      </c>
      <c r="D226" s="472"/>
      <c r="E226" s="472"/>
      <c r="F226" s="428">
        <v>40</v>
      </c>
      <c r="G226" s="472"/>
      <c r="H226" s="472"/>
      <c r="I226" s="14">
        <f t="shared" si="57"/>
        <v>40</v>
      </c>
      <c r="J226" s="472"/>
      <c r="K226" s="472"/>
      <c r="L226" s="428">
        <v>40</v>
      </c>
      <c r="M226" s="472"/>
      <c r="N226" s="472"/>
      <c r="O226" s="472"/>
      <c r="P226" s="14">
        <f t="shared" si="58"/>
        <v>40</v>
      </c>
      <c r="Q226" s="472"/>
      <c r="R226" s="473"/>
      <c r="S226" s="428">
        <v>40</v>
      </c>
      <c r="T226" s="473"/>
      <c r="U226" s="30"/>
    </row>
    <row r="227" spans="1:23" s="474" customFormat="1" ht="13.5">
      <c r="A227" s="472"/>
      <c r="B227" s="23" t="s">
        <v>941</v>
      </c>
      <c r="C227" s="428">
        <v>40</v>
      </c>
      <c r="D227" s="472"/>
      <c r="E227" s="472"/>
      <c r="F227" s="428">
        <v>40</v>
      </c>
      <c r="G227" s="472"/>
      <c r="H227" s="472"/>
      <c r="I227" s="14">
        <f t="shared" si="57"/>
        <v>40</v>
      </c>
      <c r="J227" s="472"/>
      <c r="K227" s="472"/>
      <c r="L227" s="428">
        <v>40</v>
      </c>
      <c r="M227" s="472"/>
      <c r="N227" s="472"/>
      <c r="O227" s="472"/>
      <c r="P227" s="14">
        <f t="shared" si="58"/>
        <v>40</v>
      </c>
      <c r="Q227" s="472"/>
      <c r="R227" s="473"/>
      <c r="S227" s="428">
        <v>40</v>
      </c>
      <c r="T227" s="473"/>
      <c r="U227" s="30"/>
    </row>
    <row r="228" spans="1:23" ht="31.5" customHeight="1">
      <c r="A228" s="486">
        <v>15</v>
      </c>
      <c r="B228" s="82" t="s">
        <v>872</v>
      </c>
      <c r="C228" s="536">
        <f>SUM(C229+C233+C242+C248+C267)+C274</f>
        <v>2800</v>
      </c>
      <c r="D228" s="537"/>
      <c r="E228" s="55">
        <f>SUM(E229+E233+E242+E248+E267)+E274</f>
        <v>630</v>
      </c>
      <c r="F228" s="55">
        <f>SUM(F229+F233+F242+F248+F267)+F274</f>
        <v>2070</v>
      </c>
      <c r="G228" s="55"/>
      <c r="H228" s="55">
        <f>SUM(H229+H233+H242+H248+H267)+H274</f>
        <v>100</v>
      </c>
      <c r="I228" s="32">
        <f>SUM(K228:L228)</f>
        <v>2496.3119999999999</v>
      </c>
      <c r="J228" s="537"/>
      <c r="K228" s="55">
        <f>SUM(K229+K233+K242+K248+K267)+K274+K249</f>
        <v>1611.039</v>
      </c>
      <c r="L228" s="55">
        <f>SUM(L229+L233+L242+L248+L267)+L274</f>
        <v>885.27300000000002</v>
      </c>
      <c r="M228" s="55"/>
      <c r="N228" s="55">
        <f>SUM(N229+N233+N242+N248+N267)+N274</f>
        <v>0</v>
      </c>
      <c r="O228" s="29"/>
      <c r="P228" s="14">
        <f t="shared" si="58"/>
        <v>2486.3119999999999</v>
      </c>
      <c r="Q228" s="29"/>
      <c r="R228" s="55">
        <f>SUM(R229+R233+R242+R248+R267)+R274+R249</f>
        <v>1611.039</v>
      </c>
      <c r="S228" s="55">
        <f>SUM(S229+S233+S242+S248+S267)+S274</f>
        <v>875.27300000000002</v>
      </c>
      <c r="T228" s="54"/>
      <c r="U228" s="26">
        <f>SUM(U229+U233+U242+U248+U267)+U274</f>
        <v>0</v>
      </c>
      <c r="W228" s="484"/>
    </row>
    <row r="229" spans="1:23" ht="26.25">
      <c r="A229" s="486"/>
      <c r="B229" s="538" t="s">
        <v>241</v>
      </c>
      <c r="C229" s="207">
        <f>SUM(D229:H229)</f>
        <v>520</v>
      </c>
      <c r="D229" s="6"/>
      <c r="E229" s="6"/>
      <c r="F229" s="6">
        <f>SUM(F230:F232)</f>
        <v>520</v>
      </c>
      <c r="G229" s="42"/>
      <c r="H229" s="42"/>
      <c r="I229" s="14">
        <f t="shared" si="57"/>
        <v>128</v>
      </c>
      <c r="J229" s="42"/>
      <c r="K229" s="42"/>
      <c r="L229" s="6">
        <f>SUM(L230:L232)</f>
        <v>128</v>
      </c>
      <c r="M229" s="42"/>
      <c r="N229" s="42"/>
      <c r="O229" s="42"/>
      <c r="P229" s="14">
        <f t="shared" si="58"/>
        <v>128</v>
      </c>
      <c r="Q229" s="42"/>
      <c r="R229" s="38"/>
      <c r="S229" s="539">
        <f>SUM(S230:S232)</f>
        <v>128</v>
      </c>
      <c r="T229" s="38"/>
      <c r="U229" s="38"/>
    </row>
    <row r="230" spans="1:23" ht="26.25">
      <c r="A230" s="486"/>
      <c r="B230" s="132" t="s">
        <v>242</v>
      </c>
      <c r="C230" s="540">
        <f>SUM(D230:H230)</f>
        <v>500</v>
      </c>
      <c r="D230" s="42"/>
      <c r="E230" s="42"/>
      <c r="F230" s="42">
        <v>500</v>
      </c>
      <c r="G230" s="42"/>
      <c r="H230" s="42"/>
      <c r="I230" s="14">
        <f t="shared" si="57"/>
        <v>100</v>
      </c>
      <c r="J230" s="42"/>
      <c r="K230" s="42"/>
      <c r="L230" s="42">
        <v>100</v>
      </c>
      <c r="M230" s="42"/>
      <c r="N230" s="42"/>
      <c r="O230" s="42"/>
      <c r="P230" s="14">
        <f t="shared" si="58"/>
        <v>100</v>
      </c>
      <c r="Q230" s="42"/>
      <c r="R230" s="38"/>
      <c r="S230" s="38">
        <v>100</v>
      </c>
      <c r="T230" s="38"/>
      <c r="U230" s="38"/>
    </row>
    <row r="231" spans="1:23" ht="39">
      <c r="A231" s="486"/>
      <c r="B231" s="132" t="s">
        <v>243</v>
      </c>
      <c r="C231" s="540">
        <f>SUM(D231:H231)</f>
        <v>15</v>
      </c>
      <c r="D231" s="42"/>
      <c r="E231" s="42"/>
      <c r="F231" s="42">
        <v>15</v>
      </c>
      <c r="G231" s="42"/>
      <c r="H231" s="42"/>
      <c r="I231" s="14">
        <f t="shared" si="57"/>
        <v>0</v>
      </c>
      <c r="J231" s="42"/>
      <c r="K231" s="42"/>
      <c r="L231" s="42"/>
      <c r="M231" s="42"/>
      <c r="N231" s="42"/>
      <c r="O231" s="42"/>
      <c r="P231" s="14">
        <f t="shared" si="58"/>
        <v>0</v>
      </c>
      <c r="Q231" s="42"/>
      <c r="R231" s="38"/>
      <c r="S231" s="38"/>
      <c r="T231" s="38"/>
      <c r="U231" s="38"/>
    </row>
    <row r="232" spans="1:23" ht="13.5">
      <c r="A232" s="486"/>
      <c r="B232" s="416" t="s">
        <v>244</v>
      </c>
      <c r="C232" s="540">
        <f>SUM(D232:H232)</f>
        <v>5</v>
      </c>
      <c r="D232" s="42"/>
      <c r="E232" s="42"/>
      <c r="F232" s="42">
        <v>5</v>
      </c>
      <c r="G232" s="42"/>
      <c r="H232" s="42"/>
      <c r="I232" s="14">
        <f t="shared" si="57"/>
        <v>28</v>
      </c>
      <c r="J232" s="42"/>
      <c r="K232" s="42"/>
      <c r="L232" s="42">
        <v>28</v>
      </c>
      <c r="M232" s="42"/>
      <c r="N232" s="42"/>
      <c r="O232" s="42"/>
      <c r="P232" s="14">
        <f t="shared" si="58"/>
        <v>28</v>
      </c>
      <c r="Q232" s="42"/>
      <c r="R232" s="38"/>
      <c r="S232" s="38">
        <v>28</v>
      </c>
      <c r="T232" s="38"/>
      <c r="U232" s="38"/>
    </row>
    <row r="233" spans="1:23" ht="25.5">
      <c r="A233" s="486"/>
      <c r="B233" s="148" t="s">
        <v>245</v>
      </c>
      <c r="C233" s="149">
        <f>SUM(C234+C239)</f>
        <v>180</v>
      </c>
      <c r="D233" s="150"/>
      <c r="E233" s="150"/>
      <c r="F233" s="150">
        <f>SUM(F234+F239)</f>
        <v>180</v>
      </c>
      <c r="G233" s="150"/>
      <c r="H233" s="150"/>
      <c r="I233" s="14">
        <f t="shared" si="57"/>
        <v>122.762</v>
      </c>
      <c r="J233" s="150"/>
      <c r="K233" s="42"/>
      <c r="L233" s="6">
        <f>SUM(L234+L239)</f>
        <v>122.762</v>
      </c>
      <c r="M233" s="42"/>
      <c r="N233" s="42"/>
      <c r="O233" s="42"/>
      <c r="P233" s="14">
        <f t="shared" si="58"/>
        <v>122.762</v>
      </c>
      <c r="Q233" s="42"/>
      <c r="R233" s="38"/>
      <c r="S233" s="6">
        <f>SUM(S234+S239)</f>
        <v>122.762</v>
      </c>
      <c r="T233" s="38"/>
      <c r="U233" s="38"/>
    </row>
    <row r="234" spans="1:23" ht="25.5">
      <c r="A234" s="486"/>
      <c r="B234" s="148" t="s">
        <v>246</v>
      </c>
      <c r="C234" s="149">
        <f>SUM(C235:C237)</f>
        <v>45</v>
      </c>
      <c r="D234" s="150"/>
      <c r="E234" s="150"/>
      <c r="F234" s="150">
        <f>SUM(F235:F237)</f>
        <v>45</v>
      </c>
      <c r="G234" s="150"/>
      <c r="H234" s="150"/>
      <c r="I234" s="14">
        <f t="shared" si="57"/>
        <v>22.989000000000001</v>
      </c>
      <c r="J234" s="150"/>
      <c r="K234" s="42"/>
      <c r="L234" s="6">
        <f>SUM(L235:L238)</f>
        <v>22.989000000000001</v>
      </c>
      <c r="M234" s="42"/>
      <c r="N234" s="42"/>
      <c r="O234" s="42"/>
      <c r="P234" s="14">
        <f t="shared" si="58"/>
        <v>22.989000000000001</v>
      </c>
      <c r="Q234" s="42"/>
      <c r="R234" s="38"/>
      <c r="S234" s="6">
        <f>SUM(S235:S238)</f>
        <v>22.989000000000001</v>
      </c>
      <c r="T234" s="38"/>
      <c r="U234" s="38"/>
    </row>
    <row r="235" spans="1:23" ht="26.25">
      <c r="A235" s="486"/>
      <c r="B235" s="416" t="s">
        <v>247</v>
      </c>
      <c r="C235" s="540">
        <f>SUM(D235:H235)</f>
        <v>10</v>
      </c>
      <c r="D235" s="42"/>
      <c r="E235" s="42"/>
      <c r="F235" s="42">
        <v>10</v>
      </c>
      <c r="G235" s="42"/>
      <c r="H235" s="42"/>
      <c r="I235" s="14">
        <f t="shared" si="57"/>
        <v>0</v>
      </c>
      <c r="J235" s="42"/>
      <c r="K235" s="42"/>
      <c r="L235" s="28"/>
      <c r="M235" s="42"/>
      <c r="N235" s="42"/>
      <c r="O235" s="42"/>
      <c r="P235" s="14">
        <f t="shared" si="58"/>
        <v>0</v>
      </c>
      <c r="Q235" s="42"/>
      <c r="R235" s="38"/>
      <c r="S235" s="28"/>
      <c r="T235" s="38"/>
      <c r="U235" s="38"/>
    </row>
    <row r="236" spans="1:23" ht="13.5">
      <c r="A236" s="486"/>
      <c r="B236" s="416" t="s">
        <v>248</v>
      </c>
      <c r="C236" s="540">
        <f>SUM(D236:H236)</f>
        <v>20</v>
      </c>
      <c r="D236" s="42"/>
      <c r="E236" s="42"/>
      <c r="F236" s="42">
        <v>20</v>
      </c>
      <c r="G236" s="42"/>
      <c r="H236" s="42"/>
      <c r="I236" s="14">
        <f t="shared" si="57"/>
        <v>0</v>
      </c>
      <c r="J236" s="42"/>
      <c r="K236" s="42"/>
      <c r="L236" s="28"/>
      <c r="M236" s="42"/>
      <c r="N236" s="42"/>
      <c r="O236" s="42"/>
      <c r="P236" s="14">
        <f t="shared" si="58"/>
        <v>0</v>
      </c>
      <c r="Q236" s="42"/>
      <c r="R236" s="38"/>
      <c r="S236" s="28"/>
      <c r="T236" s="38"/>
      <c r="U236" s="38"/>
    </row>
    <row r="237" spans="1:23" ht="13.5">
      <c r="A237" s="486"/>
      <c r="B237" s="416" t="s">
        <v>249</v>
      </c>
      <c r="C237" s="540">
        <f>SUM(D237:H237)</f>
        <v>15</v>
      </c>
      <c r="D237" s="42"/>
      <c r="E237" s="42"/>
      <c r="F237" s="42">
        <v>15</v>
      </c>
      <c r="G237" s="42"/>
      <c r="H237" s="42"/>
      <c r="I237" s="14">
        <f t="shared" si="57"/>
        <v>13</v>
      </c>
      <c r="J237" s="42"/>
      <c r="K237" s="42"/>
      <c r="L237" s="28">
        <v>13</v>
      </c>
      <c r="M237" s="42"/>
      <c r="N237" s="42"/>
      <c r="O237" s="42"/>
      <c r="P237" s="14">
        <f t="shared" si="58"/>
        <v>13</v>
      </c>
      <c r="Q237" s="42"/>
      <c r="R237" s="38"/>
      <c r="S237" s="28">
        <v>13</v>
      </c>
      <c r="T237" s="38"/>
      <c r="U237" s="38"/>
    </row>
    <row r="238" spans="1:23" ht="38.25">
      <c r="A238" s="486"/>
      <c r="B238" s="541" t="s">
        <v>944</v>
      </c>
      <c r="C238" s="540"/>
      <c r="D238" s="42"/>
      <c r="E238" s="42"/>
      <c r="F238" s="42"/>
      <c r="G238" s="42"/>
      <c r="H238" s="42"/>
      <c r="I238" s="14">
        <f t="shared" si="57"/>
        <v>9.9890000000000008</v>
      </c>
      <c r="J238" s="42"/>
      <c r="K238" s="42"/>
      <c r="L238" s="28">
        <v>9.9890000000000008</v>
      </c>
      <c r="M238" s="42"/>
      <c r="N238" s="42"/>
      <c r="O238" s="42"/>
      <c r="P238" s="14"/>
      <c r="Q238" s="42"/>
      <c r="R238" s="38"/>
      <c r="S238" s="28">
        <v>9.9890000000000008</v>
      </c>
      <c r="T238" s="38"/>
      <c r="U238" s="38"/>
    </row>
    <row r="239" spans="1:23" ht="13.5">
      <c r="A239" s="486"/>
      <c r="B239" s="151" t="s">
        <v>250</v>
      </c>
      <c r="C239" s="152">
        <v>135</v>
      </c>
      <c r="D239" s="153"/>
      <c r="E239" s="153"/>
      <c r="F239" s="153">
        <v>135</v>
      </c>
      <c r="G239" s="153"/>
      <c r="H239" s="153"/>
      <c r="I239" s="14">
        <f t="shared" si="57"/>
        <v>99.772999999999996</v>
      </c>
      <c r="J239" s="153"/>
      <c r="K239" s="42"/>
      <c r="L239" s="472">
        <v>99.772999999999996</v>
      </c>
      <c r="M239" s="42"/>
      <c r="N239" s="42"/>
      <c r="O239" s="42"/>
      <c r="P239" s="14">
        <f t="shared" si="58"/>
        <v>99.772999999999996</v>
      </c>
      <c r="Q239" s="42"/>
      <c r="R239" s="38"/>
      <c r="S239" s="472">
        <v>99.772999999999996</v>
      </c>
      <c r="T239" s="38"/>
      <c r="U239" s="38"/>
    </row>
    <row r="240" spans="1:23" ht="26.25">
      <c r="A240" s="486"/>
      <c r="B240" s="416" t="s">
        <v>251</v>
      </c>
      <c r="C240" s="540">
        <f>SUM(D240:H240)</f>
        <v>10</v>
      </c>
      <c r="D240" s="42"/>
      <c r="E240" s="42"/>
      <c r="F240" s="42">
        <v>10</v>
      </c>
      <c r="G240" s="42"/>
      <c r="H240" s="42"/>
      <c r="I240" s="14">
        <f t="shared" si="57"/>
        <v>0</v>
      </c>
      <c r="J240" s="42"/>
      <c r="K240" s="42"/>
      <c r="L240" s="28"/>
      <c r="M240" s="42"/>
      <c r="N240" s="42"/>
      <c r="O240" s="42"/>
      <c r="P240" s="14">
        <f t="shared" si="58"/>
        <v>0</v>
      </c>
      <c r="Q240" s="42"/>
      <c r="R240" s="38"/>
      <c r="S240" s="28"/>
      <c r="T240" s="38"/>
      <c r="U240" s="38"/>
    </row>
    <row r="241" spans="1:21" ht="13.5">
      <c r="A241" s="486"/>
      <c r="B241" s="416" t="s">
        <v>252</v>
      </c>
      <c r="C241" s="540">
        <f>SUM(D241:H241)</f>
        <v>125</v>
      </c>
      <c r="D241" s="42"/>
      <c r="E241" s="42"/>
      <c r="F241" s="42">
        <v>125</v>
      </c>
      <c r="G241" s="42"/>
      <c r="H241" s="42"/>
      <c r="I241" s="14">
        <f t="shared" si="57"/>
        <v>99.772999999999996</v>
      </c>
      <c r="J241" s="42"/>
      <c r="K241" s="42"/>
      <c r="L241" s="28">
        <v>99.772999999999996</v>
      </c>
      <c r="M241" s="42"/>
      <c r="N241" s="42"/>
      <c r="O241" s="42"/>
      <c r="P241" s="14">
        <f t="shared" si="58"/>
        <v>99.772999999999996</v>
      </c>
      <c r="Q241" s="42"/>
      <c r="R241" s="38"/>
      <c r="S241" s="28">
        <v>99.772999999999996</v>
      </c>
      <c r="T241" s="38"/>
      <c r="U241" s="38"/>
    </row>
    <row r="242" spans="1:21" ht="13.5">
      <c r="A242" s="486"/>
      <c r="B242" s="148" t="s">
        <v>253</v>
      </c>
      <c r="C242" s="149">
        <f>SUM(C243:C247)</f>
        <v>235</v>
      </c>
      <c r="D242" s="150"/>
      <c r="E242" s="150"/>
      <c r="F242" s="150">
        <f>SUM(F243:F247)</f>
        <v>235</v>
      </c>
      <c r="G242" s="150"/>
      <c r="H242" s="150"/>
      <c r="I242" s="14">
        <f t="shared" si="57"/>
        <v>104.52</v>
      </c>
      <c r="J242" s="150"/>
      <c r="K242" s="42"/>
      <c r="L242" s="472">
        <f>SUM(L243:L247)</f>
        <v>104.52</v>
      </c>
      <c r="M242" s="42"/>
      <c r="N242" s="42"/>
      <c r="O242" s="42"/>
      <c r="P242" s="14">
        <f t="shared" si="58"/>
        <v>104.52</v>
      </c>
      <c r="Q242" s="42"/>
      <c r="R242" s="38"/>
      <c r="S242" s="472">
        <f>SUM(S243:S247)</f>
        <v>104.52</v>
      </c>
      <c r="T242" s="38"/>
      <c r="U242" s="38"/>
    </row>
    <row r="243" spans="1:21" ht="26.25">
      <c r="A243" s="486"/>
      <c r="B243" s="416" t="s">
        <v>254</v>
      </c>
      <c r="C243" s="540">
        <f>SUM(D243:H243)</f>
        <v>10</v>
      </c>
      <c r="D243" s="42"/>
      <c r="E243" s="42"/>
      <c r="F243" s="42">
        <v>10</v>
      </c>
      <c r="G243" s="42"/>
      <c r="H243" s="42"/>
      <c r="I243" s="14">
        <f t="shared" si="57"/>
        <v>0</v>
      </c>
      <c r="J243" s="42"/>
      <c r="K243" s="42"/>
      <c r="L243" s="42"/>
      <c r="M243" s="38"/>
      <c r="N243" s="42"/>
      <c r="O243" s="42"/>
      <c r="P243" s="14">
        <f t="shared" si="58"/>
        <v>0</v>
      </c>
      <c r="Q243" s="42"/>
      <c r="R243" s="38"/>
      <c r="S243" s="38"/>
      <c r="T243" s="38"/>
      <c r="U243" s="38"/>
    </row>
    <row r="244" spans="1:21" ht="26.25">
      <c r="A244" s="486"/>
      <c r="B244" s="416" t="s">
        <v>255</v>
      </c>
      <c r="C244" s="540">
        <f>SUM(D244:H244)</f>
        <v>125</v>
      </c>
      <c r="D244" s="42"/>
      <c r="E244" s="42"/>
      <c r="F244" s="42">
        <v>125</v>
      </c>
      <c r="G244" s="42"/>
      <c r="H244" s="42"/>
      <c r="I244" s="14">
        <f t="shared" si="57"/>
        <v>100</v>
      </c>
      <c r="J244" s="42"/>
      <c r="K244" s="42"/>
      <c r="L244" s="42">
        <v>100</v>
      </c>
      <c r="M244" s="38"/>
      <c r="N244" s="42"/>
      <c r="O244" s="42"/>
      <c r="P244" s="14">
        <f t="shared" si="58"/>
        <v>100</v>
      </c>
      <c r="Q244" s="42"/>
      <c r="R244" s="38"/>
      <c r="S244" s="42">
        <v>100</v>
      </c>
      <c r="T244" s="38"/>
      <c r="U244" s="38"/>
    </row>
    <row r="245" spans="1:21" ht="39">
      <c r="A245" s="486"/>
      <c r="B245" s="416" t="s">
        <v>256</v>
      </c>
      <c r="C245" s="540">
        <f>SUM(D245:H245)</f>
        <v>85</v>
      </c>
      <c r="D245" s="42"/>
      <c r="E245" s="42"/>
      <c r="F245" s="42">
        <v>85</v>
      </c>
      <c r="G245" s="42"/>
      <c r="H245" s="42"/>
      <c r="I245" s="14">
        <f t="shared" si="57"/>
        <v>4.5199999999999996</v>
      </c>
      <c r="J245" s="42"/>
      <c r="K245" s="42"/>
      <c r="L245" s="42">
        <v>4.5199999999999996</v>
      </c>
      <c r="M245" s="38"/>
      <c r="N245" s="42"/>
      <c r="O245" s="42"/>
      <c r="P245" s="14">
        <f t="shared" si="58"/>
        <v>4.5199999999999996</v>
      </c>
      <c r="Q245" s="42"/>
      <c r="R245" s="38"/>
      <c r="S245" s="42">
        <v>4.5199999999999996</v>
      </c>
      <c r="T245" s="38"/>
      <c r="U245" s="38"/>
    </row>
    <row r="246" spans="1:21" ht="39">
      <c r="A246" s="486"/>
      <c r="B246" s="416" t="s">
        <v>257</v>
      </c>
      <c r="C246" s="540">
        <f>SUM(D246:H246)</f>
        <v>5</v>
      </c>
      <c r="D246" s="42"/>
      <c r="E246" s="42"/>
      <c r="F246" s="42">
        <v>5</v>
      </c>
      <c r="G246" s="42"/>
      <c r="H246" s="42"/>
      <c r="I246" s="14">
        <f t="shared" si="57"/>
        <v>0</v>
      </c>
      <c r="J246" s="42"/>
      <c r="K246" s="42"/>
      <c r="L246" s="42"/>
      <c r="M246" s="42"/>
      <c r="N246" s="42"/>
      <c r="O246" s="42"/>
      <c r="P246" s="14">
        <f t="shared" si="58"/>
        <v>0</v>
      </c>
      <c r="Q246" s="42"/>
      <c r="R246" s="38"/>
      <c r="S246" s="38"/>
      <c r="T246" s="38"/>
      <c r="U246" s="38"/>
    </row>
    <row r="247" spans="1:21" ht="26.25">
      <c r="A247" s="486"/>
      <c r="B247" s="416" t="s">
        <v>258</v>
      </c>
      <c r="C247" s="540">
        <f>SUM(D247:H247)</f>
        <v>10</v>
      </c>
      <c r="D247" s="42"/>
      <c r="E247" s="42"/>
      <c r="F247" s="42">
        <v>10</v>
      </c>
      <c r="G247" s="42"/>
      <c r="H247" s="42"/>
      <c r="I247" s="14">
        <f t="shared" si="57"/>
        <v>0</v>
      </c>
      <c r="J247" s="42"/>
      <c r="K247" s="42"/>
      <c r="L247" s="542"/>
      <c r="M247" s="42"/>
      <c r="N247" s="42"/>
      <c r="O247" s="42"/>
      <c r="P247" s="14">
        <f t="shared" si="58"/>
        <v>0</v>
      </c>
      <c r="Q247" s="42"/>
      <c r="R247" s="38"/>
      <c r="S247" s="38"/>
      <c r="T247" s="38"/>
      <c r="U247" s="38"/>
    </row>
    <row r="248" spans="1:21" ht="13.5">
      <c r="A248" s="486"/>
      <c r="B248" s="538" t="s">
        <v>259</v>
      </c>
      <c r="C248" s="207">
        <f>SUM(C249+C253+C259+C262+C264)</f>
        <v>1345</v>
      </c>
      <c r="D248" s="6"/>
      <c r="E248" s="542">
        <f>SUM(E249+E253+E259+E262+E264)</f>
        <v>220</v>
      </c>
      <c r="F248" s="542">
        <f>SUM(F249+F253+F259+F262+F264)</f>
        <v>1025</v>
      </c>
      <c r="G248" s="542">
        <f>SUM(G249+G253+G259+G262+G264)</f>
        <v>0</v>
      </c>
      <c r="H248" s="542">
        <f>SUM(H249+H253+H259+H262+H264)</f>
        <v>100</v>
      </c>
      <c r="I248" s="14">
        <f t="shared" si="57"/>
        <v>450.916</v>
      </c>
      <c r="J248" s="543"/>
      <c r="K248" s="42"/>
      <c r="L248" s="542">
        <f>SUM(L249+L253+L259+L262+L264)</f>
        <v>450.916</v>
      </c>
      <c r="M248" s="42"/>
      <c r="N248" s="42"/>
      <c r="O248" s="42"/>
      <c r="P248" s="14">
        <f t="shared" si="58"/>
        <v>440.916</v>
      </c>
      <c r="Q248" s="42"/>
      <c r="R248" s="38"/>
      <c r="S248" s="542">
        <f>SUM(S249+S253+S259+S262+S264)</f>
        <v>440.916</v>
      </c>
      <c r="T248" s="38"/>
      <c r="U248" s="38"/>
    </row>
    <row r="249" spans="1:21" ht="13.5">
      <c r="A249" s="486"/>
      <c r="B249" s="148" t="s">
        <v>260</v>
      </c>
      <c r="C249" s="149">
        <f>SUM(C250:C252)</f>
        <v>100</v>
      </c>
      <c r="D249" s="150"/>
      <c r="E249" s="150"/>
      <c r="F249" s="150">
        <f>SUM(F250:F252)</f>
        <v>100</v>
      </c>
      <c r="G249" s="150"/>
      <c r="H249" s="150"/>
      <c r="I249" s="14">
        <f t="shared" si="57"/>
        <v>1494.2249999999999</v>
      </c>
      <c r="J249" s="154"/>
      <c r="K249" s="42">
        <v>1400</v>
      </c>
      <c r="L249" s="6">
        <f>SUM(L250:L252)</f>
        <v>94.224999999999994</v>
      </c>
      <c r="M249" s="42"/>
      <c r="N249" s="42"/>
      <c r="O249" s="42"/>
      <c r="P249" s="14">
        <f t="shared" si="58"/>
        <v>1494.2249999999999</v>
      </c>
      <c r="Q249" s="42"/>
      <c r="R249" s="38">
        <v>1400</v>
      </c>
      <c r="S249" s="6">
        <v>94.224999999999994</v>
      </c>
      <c r="T249" s="38"/>
      <c r="U249" s="38"/>
    </row>
    <row r="250" spans="1:21" ht="26.25">
      <c r="A250" s="486"/>
      <c r="B250" s="416" t="s">
        <v>261</v>
      </c>
      <c r="C250" s="540">
        <f t="shared" ref="C250:C258" si="59">SUM(D250:H250)</f>
        <v>15</v>
      </c>
      <c r="D250" s="42"/>
      <c r="E250" s="42"/>
      <c r="F250" s="42">
        <v>15</v>
      </c>
      <c r="G250" s="42"/>
      <c r="H250" s="42"/>
      <c r="I250" s="14">
        <f t="shared" si="57"/>
        <v>24.225000000000001</v>
      </c>
      <c r="J250" s="543"/>
      <c r="K250" s="42"/>
      <c r="L250" s="42">
        <v>24.225000000000001</v>
      </c>
      <c r="M250" s="42"/>
      <c r="N250" s="42"/>
      <c r="O250" s="42"/>
      <c r="P250" s="14">
        <f t="shared" si="58"/>
        <v>24.225000000000001</v>
      </c>
      <c r="Q250" s="42"/>
      <c r="R250" s="38"/>
      <c r="S250" s="42">
        <v>24.225000000000001</v>
      </c>
      <c r="T250" s="38"/>
      <c r="U250" s="38"/>
    </row>
    <row r="251" spans="1:21" ht="26.25">
      <c r="A251" s="486"/>
      <c r="B251" s="416" t="s">
        <v>262</v>
      </c>
      <c r="C251" s="540">
        <f t="shared" si="59"/>
        <v>50</v>
      </c>
      <c r="D251" s="42"/>
      <c r="E251" s="42"/>
      <c r="F251" s="42">
        <v>50</v>
      </c>
      <c r="G251" s="42"/>
      <c r="H251" s="42"/>
      <c r="I251" s="14">
        <f t="shared" si="57"/>
        <v>1400</v>
      </c>
      <c r="J251" s="543"/>
      <c r="K251" s="42">
        <v>1400</v>
      </c>
      <c r="L251" s="42"/>
      <c r="M251" s="42"/>
      <c r="N251" s="42"/>
      <c r="O251" s="42"/>
      <c r="P251" s="14">
        <f t="shared" si="58"/>
        <v>1400</v>
      </c>
      <c r="Q251" s="42"/>
      <c r="R251" s="38">
        <v>1400</v>
      </c>
      <c r="S251" s="38"/>
      <c r="T251" s="38"/>
      <c r="U251" s="38"/>
    </row>
    <row r="252" spans="1:21" ht="26.25">
      <c r="A252" s="486"/>
      <c r="B252" s="416" t="s">
        <v>263</v>
      </c>
      <c r="C252" s="540">
        <f t="shared" si="59"/>
        <v>35</v>
      </c>
      <c r="D252" s="42"/>
      <c r="E252" s="42"/>
      <c r="F252" s="42">
        <v>35</v>
      </c>
      <c r="G252" s="42"/>
      <c r="H252" s="42"/>
      <c r="I252" s="14">
        <f t="shared" si="57"/>
        <v>70</v>
      </c>
      <c r="J252" s="543"/>
      <c r="K252" s="42"/>
      <c r="L252" s="28">
        <v>70</v>
      </c>
      <c r="M252" s="42"/>
      <c r="N252" s="42"/>
      <c r="O252" s="42"/>
      <c r="P252" s="14">
        <f t="shared" si="58"/>
        <v>70</v>
      </c>
      <c r="Q252" s="42"/>
      <c r="R252" s="38"/>
      <c r="S252" s="42">
        <v>70</v>
      </c>
      <c r="T252" s="38"/>
      <c r="U252" s="38"/>
    </row>
    <row r="253" spans="1:21" ht="25.5">
      <c r="A253" s="486"/>
      <c r="B253" s="155" t="s">
        <v>264</v>
      </c>
      <c r="C253" s="544">
        <f>SUM(D253:H253)</f>
        <v>405</v>
      </c>
      <c r="D253" s="6"/>
      <c r="E253" s="6"/>
      <c r="F253" s="6">
        <f>SUM(F254:F258)</f>
        <v>305</v>
      </c>
      <c r="G253" s="42"/>
      <c r="H253" s="6">
        <v>100</v>
      </c>
      <c r="I253" s="14">
        <f t="shared" si="57"/>
        <v>149.97999999999999</v>
      </c>
      <c r="J253" s="543"/>
      <c r="K253" s="42"/>
      <c r="L253" s="6">
        <f>SUM(L254:L258)</f>
        <v>149.97999999999999</v>
      </c>
      <c r="M253" s="42"/>
      <c r="N253" s="42"/>
      <c r="O253" s="42"/>
      <c r="P253" s="14">
        <f t="shared" si="58"/>
        <v>139.97999999999999</v>
      </c>
      <c r="Q253" s="42"/>
      <c r="R253" s="38"/>
      <c r="S253" s="6">
        <f>SUM(S254:S258)</f>
        <v>139.97999999999999</v>
      </c>
      <c r="T253" s="38"/>
      <c r="U253" s="38"/>
    </row>
    <row r="254" spans="1:21" ht="25.5">
      <c r="A254" s="486"/>
      <c r="B254" s="541" t="s">
        <v>265</v>
      </c>
      <c r="C254" s="540">
        <v>100</v>
      </c>
      <c r="D254" s="42"/>
      <c r="E254" s="42"/>
      <c r="F254" s="42">
        <v>100</v>
      </c>
      <c r="G254" s="42"/>
      <c r="H254" s="42">
        <v>100</v>
      </c>
      <c r="I254" s="14">
        <f t="shared" si="57"/>
        <v>40</v>
      </c>
      <c r="J254" s="543"/>
      <c r="K254" s="42"/>
      <c r="L254" s="42">
        <v>40</v>
      </c>
      <c r="M254" s="42"/>
      <c r="N254" s="42"/>
      <c r="O254" s="42"/>
      <c r="P254" s="14">
        <f t="shared" si="58"/>
        <v>40</v>
      </c>
      <c r="Q254" s="42"/>
      <c r="R254" s="38"/>
      <c r="S254" s="42">
        <v>40</v>
      </c>
      <c r="T254" s="38"/>
      <c r="U254" s="38"/>
    </row>
    <row r="255" spans="1:21" ht="38.25">
      <c r="A255" s="486"/>
      <c r="B255" s="541" t="s">
        <v>266</v>
      </c>
      <c r="C255" s="540">
        <v>25</v>
      </c>
      <c r="D255" s="42"/>
      <c r="E255" s="42"/>
      <c r="F255" s="42">
        <v>25</v>
      </c>
      <c r="G255" s="42"/>
      <c r="H255" s="42"/>
      <c r="I255" s="14">
        <f t="shared" si="57"/>
        <v>25</v>
      </c>
      <c r="J255" s="543"/>
      <c r="K255" s="42"/>
      <c r="L255" s="42">
        <v>25</v>
      </c>
      <c r="M255" s="42"/>
      <c r="N255" s="42"/>
      <c r="O255" s="42"/>
      <c r="P255" s="14">
        <f t="shared" si="58"/>
        <v>25</v>
      </c>
      <c r="Q255" s="42"/>
      <c r="R255" s="38"/>
      <c r="S255" s="42">
        <v>25</v>
      </c>
      <c r="T255" s="38"/>
      <c r="U255" s="38"/>
    </row>
    <row r="256" spans="1:21" ht="25.5">
      <c r="A256" s="486"/>
      <c r="B256" s="541" t="s">
        <v>267</v>
      </c>
      <c r="C256" s="540">
        <v>25</v>
      </c>
      <c r="D256" s="42"/>
      <c r="E256" s="42"/>
      <c r="F256" s="42">
        <v>25</v>
      </c>
      <c r="G256" s="42"/>
      <c r="H256" s="42"/>
      <c r="I256" s="14">
        <f t="shared" si="57"/>
        <v>25</v>
      </c>
      <c r="J256" s="543"/>
      <c r="K256" s="42"/>
      <c r="L256" s="42">
        <v>25</v>
      </c>
      <c r="M256" s="42"/>
      <c r="N256" s="42"/>
      <c r="O256" s="42"/>
      <c r="P256" s="14">
        <f t="shared" si="58"/>
        <v>25</v>
      </c>
      <c r="Q256" s="42"/>
      <c r="R256" s="38"/>
      <c r="S256" s="42">
        <v>25</v>
      </c>
      <c r="T256" s="38"/>
      <c r="U256" s="38"/>
    </row>
    <row r="257" spans="1:21" ht="13.5">
      <c r="A257" s="486"/>
      <c r="B257" s="541" t="s">
        <v>268</v>
      </c>
      <c r="C257" s="540">
        <f t="shared" si="59"/>
        <v>130</v>
      </c>
      <c r="D257" s="42"/>
      <c r="E257" s="42"/>
      <c r="F257" s="42">
        <v>130</v>
      </c>
      <c r="G257" s="42"/>
      <c r="H257" s="42"/>
      <c r="I257" s="14">
        <f t="shared" si="57"/>
        <v>49.98</v>
      </c>
      <c r="J257" s="42"/>
      <c r="K257" s="42"/>
      <c r="L257" s="42">
        <v>49.98</v>
      </c>
      <c r="M257" s="42"/>
      <c r="N257" s="42"/>
      <c r="O257" s="42"/>
      <c r="P257" s="14">
        <f t="shared" si="58"/>
        <v>49.98</v>
      </c>
      <c r="Q257" s="42"/>
      <c r="R257" s="38"/>
      <c r="S257" s="42">
        <v>49.98</v>
      </c>
      <c r="T257" s="38"/>
      <c r="U257" s="38"/>
    </row>
    <row r="258" spans="1:21" ht="25.5">
      <c r="A258" s="486"/>
      <c r="B258" s="541" t="s">
        <v>269</v>
      </c>
      <c r="C258" s="540">
        <f t="shared" si="59"/>
        <v>25</v>
      </c>
      <c r="D258" s="42"/>
      <c r="E258" s="42"/>
      <c r="F258" s="42">
        <v>25</v>
      </c>
      <c r="G258" s="42"/>
      <c r="H258" s="42"/>
      <c r="I258" s="14">
        <f t="shared" si="57"/>
        <v>10</v>
      </c>
      <c r="J258" s="42"/>
      <c r="K258" s="42"/>
      <c r="L258" s="42">
        <v>10</v>
      </c>
      <c r="M258" s="42"/>
      <c r="N258" s="42"/>
      <c r="O258" s="42"/>
      <c r="P258" s="14">
        <f t="shared" si="58"/>
        <v>0</v>
      </c>
      <c r="Q258" s="42"/>
      <c r="R258" s="38"/>
      <c r="S258" s="42"/>
      <c r="T258" s="38"/>
      <c r="U258" s="38"/>
    </row>
    <row r="259" spans="1:21" ht="13.5">
      <c r="A259" s="486"/>
      <c r="B259" s="538" t="s">
        <v>270</v>
      </c>
      <c r="C259" s="207">
        <f>SUM(C260:C261)</f>
        <v>690</v>
      </c>
      <c r="D259" s="6"/>
      <c r="E259" s="6">
        <v>220</v>
      </c>
      <c r="F259" s="542">
        <f>SUM(F260:F261)</f>
        <v>470</v>
      </c>
      <c r="G259" s="42"/>
      <c r="H259" s="42"/>
      <c r="I259" s="14">
        <f t="shared" si="57"/>
        <v>206.71100000000001</v>
      </c>
      <c r="J259" s="42"/>
      <c r="K259" s="42"/>
      <c r="L259" s="6">
        <f>SUM(L260:L261)</f>
        <v>206.71100000000001</v>
      </c>
      <c r="M259" s="42"/>
      <c r="N259" s="42"/>
      <c r="O259" s="42"/>
      <c r="P259" s="14">
        <f t="shared" si="58"/>
        <v>206.71100000000001</v>
      </c>
      <c r="Q259" s="42"/>
      <c r="R259" s="38"/>
      <c r="S259" s="6">
        <f>SUM(S260:S261)</f>
        <v>206.71100000000001</v>
      </c>
      <c r="T259" s="38"/>
      <c r="U259" s="38"/>
    </row>
    <row r="260" spans="1:21" ht="13.5">
      <c r="A260" s="486"/>
      <c r="B260" s="416" t="s">
        <v>271</v>
      </c>
      <c r="C260" s="540">
        <f t="shared" ref="C260:C272" si="60">SUM(D260:H260)</f>
        <v>20</v>
      </c>
      <c r="D260" s="42"/>
      <c r="E260" s="42"/>
      <c r="F260" s="42">
        <v>20</v>
      </c>
      <c r="G260" s="42"/>
      <c r="H260" s="42"/>
      <c r="I260" s="14">
        <f t="shared" si="57"/>
        <v>0</v>
      </c>
      <c r="J260" s="42"/>
      <c r="K260" s="42"/>
      <c r="L260" s="42"/>
      <c r="M260" s="42"/>
      <c r="N260" s="42"/>
      <c r="O260" s="42"/>
      <c r="P260" s="14">
        <f t="shared" si="58"/>
        <v>0</v>
      </c>
      <c r="Q260" s="42"/>
      <c r="R260" s="38"/>
      <c r="S260" s="38"/>
      <c r="T260" s="38"/>
      <c r="U260" s="38"/>
    </row>
    <row r="261" spans="1:21" ht="39">
      <c r="A261" s="486"/>
      <c r="B261" s="416" t="s">
        <v>272</v>
      </c>
      <c r="C261" s="540">
        <f>SUM(D261:H261)</f>
        <v>670</v>
      </c>
      <c r="D261" s="42"/>
      <c r="E261" s="42">
        <v>220</v>
      </c>
      <c r="F261" s="42">
        <v>450</v>
      </c>
      <c r="G261" s="42"/>
      <c r="H261" s="42"/>
      <c r="I261" s="14">
        <f t="shared" si="57"/>
        <v>206.71100000000001</v>
      </c>
      <c r="J261" s="42"/>
      <c r="K261" s="42"/>
      <c r="L261" s="42">
        <v>206.71100000000001</v>
      </c>
      <c r="M261" s="42"/>
      <c r="N261" s="42"/>
      <c r="O261" s="42"/>
      <c r="P261" s="14">
        <f t="shared" si="58"/>
        <v>206.71100000000001</v>
      </c>
      <c r="Q261" s="42"/>
      <c r="R261" s="38"/>
      <c r="S261" s="42">
        <v>206.71100000000001</v>
      </c>
      <c r="T261" s="38"/>
      <c r="U261" s="38"/>
    </row>
    <row r="262" spans="1:21" ht="26.25">
      <c r="A262" s="486"/>
      <c r="B262" s="538" t="s">
        <v>273</v>
      </c>
      <c r="C262" s="207">
        <v>100</v>
      </c>
      <c r="D262" s="42"/>
      <c r="E262" s="42"/>
      <c r="F262" s="42">
        <v>100</v>
      </c>
      <c r="G262" s="42"/>
      <c r="H262" s="42"/>
      <c r="I262" s="14">
        <f t="shared" si="57"/>
        <v>0</v>
      </c>
      <c r="J262" s="42"/>
      <c r="K262" s="42"/>
      <c r="L262" s="6"/>
      <c r="M262" s="42"/>
      <c r="N262" s="42"/>
      <c r="O262" s="42"/>
      <c r="P262" s="14">
        <f t="shared" si="58"/>
        <v>0</v>
      </c>
      <c r="Q262" s="42"/>
      <c r="R262" s="38"/>
      <c r="S262" s="38"/>
      <c r="T262" s="38"/>
      <c r="U262" s="38"/>
    </row>
    <row r="263" spans="1:21" ht="13.5">
      <c r="A263" s="486"/>
      <c r="B263" s="416" t="s">
        <v>274</v>
      </c>
      <c r="C263" s="540">
        <f t="shared" si="60"/>
        <v>100</v>
      </c>
      <c r="D263" s="42"/>
      <c r="E263" s="42"/>
      <c r="F263" s="42">
        <v>100</v>
      </c>
      <c r="G263" s="42"/>
      <c r="H263" s="42"/>
      <c r="I263" s="14">
        <f t="shared" si="57"/>
        <v>0</v>
      </c>
      <c r="J263" s="42"/>
      <c r="K263" s="42"/>
      <c r="L263" s="42"/>
      <c r="M263" s="42"/>
      <c r="N263" s="42"/>
      <c r="O263" s="42"/>
      <c r="P263" s="14">
        <f t="shared" si="58"/>
        <v>0</v>
      </c>
      <c r="Q263" s="42"/>
      <c r="R263" s="38"/>
      <c r="S263" s="38"/>
      <c r="T263" s="38"/>
      <c r="U263" s="38"/>
    </row>
    <row r="264" spans="1:21" ht="13.5">
      <c r="A264" s="486"/>
      <c r="B264" s="538" t="s">
        <v>275</v>
      </c>
      <c r="C264" s="207">
        <f>SUM(C265:C266)</f>
        <v>50</v>
      </c>
      <c r="D264" s="42"/>
      <c r="E264" s="42"/>
      <c r="F264" s="542">
        <f>SUM(F265:F266)</f>
        <v>50</v>
      </c>
      <c r="G264" s="42"/>
      <c r="H264" s="42"/>
      <c r="I264" s="14">
        <f t="shared" si="57"/>
        <v>0</v>
      </c>
      <c r="J264" s="42"/>
      <c r="K264" s="42"/>
      <c r="L264" s="42"/>
      <c r="M264" s="42"/>
      <c r="N264" s="42"/>
      <c r="O264" s="42"/>
      <c r="P264" s="14">
        <f t="shared" si="58"/>
        <v>0</v>
      </c>
      <c r="Q264" s="42"/>
      <c r="R264" s="38"/>
      <c r="S264" s="38"/>
      <c r="T264" s="38"/>
      <c r="U264" s="38"/>
    </row>
    <row r="265" spans="1:21" ht="26.25">
      <c r="A265" s="486"/>
      <c r="B265" s="416" t="s">
        <v>276</v>
      </c>
      <c r="C265" s="540">
        <f t="shared" si="60"/>
        <v>5</v>
      </c>
      <c r="D265" s="42"/>
      <c r="E265" s="42"/>
      <c r="F265" s="42">
        <v>5</v>
      </c>
      <c r="G265" s="42"/>
      <c r="H265" s="42"/>
      <c r="I265" s="14">
        <f t="shared" si="57"/>
        <v>0</v>
      </c>
      <c r="J265" s="42"/>
      <c r="K265" s="42"/>
      <c r="L265" s="42"/>
      <c r="M265" s="42"/>
      <c r="N265" s="42"/>
      <c r="O265" s="42"/>
      <c r="P265" s="14">
        <f t="shared" si="58"/>
        <v>0</v>
      </c>
      <c r="Q265" s="42"/>
      <c r="R265" s="38"/>
      <c r="S265" s="38"/>
      <c r="T265" s="38"/>
      <c r="U265" s="38"/>
    </row>
    <row r="266" spans="1:21" ht="13.5">
      <c r="A266" s="486"/>
      <c r="B266" s="416" t="s">
        <v>277</v>
      </c>
      <c r="C266" s="540">
        <f t="shared" si="60"/>
        <v>45</v>
      </c>
      <c r="D266" s="42"/>
      <c r="E266" s="42"/>
      <c r="F266" s="42">
        <v>45</v>
      </c>
      <c r="G266" s="42"/>
      <c r="H266" s="42"/>
      <c r="I266" s="14">
        <f t="shared" si="57"/>
        <v>0</v>
      </c>
      <c r="J266" s="42"/>
      <c r="K266" s="42"/>
      <c r="L266" s="42"/>
      <c r="M266" s="42"/>
      <c r="N266" s="42"/>
      <c r="O266" s="42"/>
      <c r="P266" s="14">
        <f t="shared" si="58"/>
        <v>0</v>
      </c>
      <c r="Q266" s="42"/>
      <c r="R266" s="38"/>
      <c r="S266" s="38"/>
      <c r="T266" s="38"/>
      <c r="U266" s="38"/>
    </row>
    <row r="267" spans="1:21" ht="13.5">
      <c r="A267" s="486"/>
      <c r="B267" s="538" t="s">
        <v>278</v>
      </c>
      <c r="C267" s="207">
        <f>SUM(C268:C272)</f>
        <v>500</v>
      </c>
      <c r="D267" s="6"/>
      <c r="E267" s="542">
        <f>SUM(E268:E272)</f>
        <v>410</v>
      </c>
      <c r="F267" s="542">
        <f>SUM(F268:F272)</f>
        <v>90</v>
      </c>
      <c r="G267" s="42"/>
      <c r="H267" s="42"/>
      <c r="I267" s="14">
        <f t="shared" si="57"/>
        <v>290.11399999999998</v>
      </c>
      <c r="J267" s="42"/>
      <c r="K267" s="6">
        <f>SUM(K268:K272)</f>
        <v>211.03899999999999</v>
      </c>
      <c r="L267" s="6">
        <f>SUM(L268:L272)</f>
        <v>79.075000000000003</v>
      </c>
      <c r="M267" s="42"/>
      <c r="N267" s="42"/>
      <c r="O267" s="42"/>
      <c r="P267" s="14">
        <f t="shared" si="58"/>
        <v>290.11399999999998</v>
      </c>
      <c r="Q267" s="42"/>
      <c r="R267" s="6">
        <f>SUM(R268:R272)</f>
        <v>211.03899999999999</v>
      </c>
      <c r="S267" s="6">
        <f>SUM(S268:S272)</f>
        <v>79.075000000000003</v>
      </c>
      <c r="T267" s="38"/>
      <c r="U267" s="38"/>
    </row>
    <row r="268" spans="1:21" ht="26.25">
      <c r="A268" s="486"/>
      <c r="B268" s="132" t="s">
        <v>279</v>
      </c>
      <c r="C268" s="540">
        <f t="shared" si="60"/>
        <v>50</v>
      </c>
      <c r="D268" s="42"/>
      <c r="E268" s="42"/>
      <c r="F268" s="42">
        <v>50</v>
      </c>
      <c r="G268" s="42"/>
      <c r="H268" s="42"/>
      <c r="I268" s="14">
        <f t="shared" si="57"/>
        <v>0</v>
      </c>
      <c r="J268" s="42"/>
      <c r="K268" s="42"/>
      <c r="L268" s="42"/>
      <c r="M268" s="42"/>
      <c r="N268" s="42"/>
      <c r="O268" s="42"/>
      <c r="P268" s="14">
        <f t="shared" si="58"/>
        <v>0</v>
      </c>
      <c r="Q268" s="42"/>
      <c r="R268" s="38"/>
      <c r="S268" s="38"/>
      <c r="T268" s="38"/>
      <c r="U268" s="38"/>
    </row>
    <row r="269" spans="1:21" ht="13.5">
      <c r="A269" s="486"/>
      <c r="B269" s="132" t="s">
        <v>280</v>
      </c>
      <c r="C269" s="540">
        <f t="shared" si="60"/>
        <v>5</v>
      </c>
      <c r="D269" s="42"/>
      <c r="E269" s="42"/>
      <c r="F269" s="42">
        <v>5</v>
      </c>
      <c r="G269" s="42"/>
      <c r="H269" s="42"/>
      <c r="I269" s="14">
        <f t="shared" si="57"/>
        <v>0</v>
      </c>
      <c r="J269" s="42"/>
      <c r="K269" s="42"/>
      <c r="L269" s="42"/>
      <c r="M269" s="42"/>
      <c r="N269" s="42"/>
      <c r="O269" s="42"/>
      <c r="P269" s="14">
        <f t="shared" si="58"/>
        <v>0</v>
      </c>
      <c r="Q269" s="42"/>
      <c r="R269" s="38"/>
      <c r="S269" s="42"/>
      <c r="T269" s="38"/>
      <c r="U269" s="38"/>
    </row>
    <row r="270" spans="1:21" ht="40.5" customHeight="1">
      <c r="A270" s="486"/>
      <c r="B270" s="665" t="s">
        <v>952</v>
      </c>
      <c r="C270" s="540"/>
      <c r="D270" s="42"/>
      <c r="E270" s="42"/>
      <c r="F270" s="42"/>
      <c r="G270" s="42"/>
      <c r="H270" s="42"/>
      <c r="I270" s="14">
        <f t="shared" si="57"/>
        <v>253.60899999999998</v>
      </c>
      <c r="J270" s="42"/>
      <c r="K270" s="42">
        <v>211.03899999999999</v>
      </c>
      <c r="L270" s="42">
        <v>42.57</v>
      </c>
      <c r="M270" s="42"/>
      <c r="N270" s="42"/>
      <c r="O270" s="42"/>
      <c r="P270" s="14">
        <f>SUM(Q270:U270)</f>
        <v>253.60899999999998</v>
      </c>
      <c r="Q270" s="42"/>
      <c r="R270" s="42">
        <v>211.03899999999999</v>
      </c>
      <c r="S270" s="666">
        <v>42.57</v>
      </c>
      <c r="T270" s="38"/>
      <c r="U270" s="38"/>
    </row>
    <row r="271" spans="1:21" ht="24" customHeight="1">
      <c r="A271" s="486"/>
      <c r="B271" s="132" t="s">
        <v>281</v>
      </c>
      <c r="C271" s="540">
        <f t="shared" si="60"/>
        <v>15</v>
      </c>
      <c r="D271" s="42"/>
      <c r="E271" s="42"/>
      <c r="F271" s="42">
        <v>15</v>
      </c>
      <c r="G271" s="42"/>
      <c r="H271" s="42"/>
      <c r="I271" s="14">
        <f t="shared" si="57"/>
        <v>0</v>
      </c>
      <c r="J271" s="42"/>
      <c r="K271" s="42"/>
      <c r="L271" s="42"/>
      <c r="M271" s="42"/>
      <c r="N271" s="42"/>
      <c r="O271" s="42"/>
      <c r="P271" s="14">
        <f t="shared" si="58"/>
        <v>0</v>
      </c>
      <c r="Q271" s="42"/>
      <c r="R271" s="38"/>
      <c r="S271" s="42"/>
      <c r="T271" s="38"/>
      <c r="U271" s="38"/>
    </row>
    <row r="272" spans="1:21" ht="17.25" customHeight="1">
      <c r="A272" s="486"/>
      <c r="B272" s="132" t="s">
        <v>282</v>
      </c>
      <c r="C272" s="540">
        <f t="shared" si="60"/>
        <v>430</v>
      </c>
      <c r="D272" s="42"/>
      <c r="E272" s="42">
        <v>410</v>
      </c>
      <c r="F272" s="42">
        <v>20</v>
      </c>
      <c r="G272" s="42"/>
      <c r="H272" s="42"/>
      <c r="I272" s="14">
        <f t="shared" si="57"/>
        <v>36.505000000000003</v>
      </c>
      <c r="J272" s="42"/>
      <c r="K272" s="42"/>
      <c r="L272" s="42">
        <v>36.505000000000003</v>
      </c>
      <c r="M272" s="42"/>
      <c r="N272" s="42"/>
      <c r="O272" s="42"/>
      <c r="P272" s="14">
        <f t="shared" si="58"/>
        <v>36.505000000000003</v>
      </c>
      <c r="Q272" s="42"/>
      <c r="R272" s="38"/>
      <c r="S272" s="42">
        <v>36.505000000000003</v>
      </c>
      <c r="T272" s="38"/>
      <c r="U272" s="38"/>
    </row>
    <row r="273" spans="1:23" ht="13.5">
      <c r="A273" s="486"/>
      <c r="B273" s="545" t="s">
        <v>283</v>
      </c>
      <c r="C273" s="540"/>
      <c r="D273" s="42"/>
      <c r="E273" s="42"/>
      <c r="F273" s="42"/>
      <c r="G273" s="42"/>
      <c r="H273" s="42"/>
      <c r="I273" s="14">
        <f t="shared" si="57"/>
        <v>0</v>
      </c>
      <c r="J273" s="42"/>
      <c r="K273" s="42"/>
      <c r="L273" s="42"/>
      <c r="M273" s="42"/>
      <c r="N273" s="42"/>
      <c r="O273" s="42"/>
      <c r="P273" s="14">
        <f t="shared" si="58"/>
        <v>0</v>
      </c>
      <c r="Q273" s="42"/>
      <c r="R273" s="38"/>
      <c r="S273" s="38"/>
      <c r="T273" s="38"/>
      <c r="U273" s="38"/>
    </row>
    <row r="274" spans="1:23" ht="26.25">
      <c r="A274" s="486"/>
      <c r="B274" s="132" t="s">
        <v>284</v>
      </c>
      <c r="C274" s="540">
        <f>SUM(D274:H274)</f>
        <v>20</v>
      </c>
      <c r="D274" s="42"/>
      <c r="E274" s="42"/>
      <c r="F274" s="42">
        <v>20</v>
      </c>
      <c r="G274" s="42"/>
      <c r="H274" s="42"/>
      <c r="I274" s="14">
        <f t="shared" si="57"/>
        <v>0</v>
      </c>
      <c r="J274" s="42"/>
      <c r="K274" s="42"/>
      <c r="L274" s="42"/>
      <c r="M274" s="42"/>
      <c r="N274" s="42"/>
      <c r="O274" s="42"/>
      <c r="P274" s="14">
        <f t="shared" si="58"/>
        <v>0</v>
      </c>
      <c r="Q274" s="42"/>
      <c r="R274" s="38"/>
      <c r="S274" s="38"/>
      <c r="T274" s="38"/>
      <c r="U274" s="38"/>
    </row>
    <row r="275" spans="1:23" ht="25.5">
      <c r="A275" s="486">
        <v>16</v>
      </c>
      <c r="B275" s="409" t="s">
        <v>869</v>
      </c>
      <c r="C275" s="29">
        <f>SUM(C276:C281)</f>
        <v>800</v>
      </c>
      <c r="D275" s="29"/>
      <c r="E275" s="29"/>
      <c r="F275" s="29">
        <f>SUM(F276:F281)</f>
        <v>800</v>
      </c>
      <c r="G275" s="29"/>
      <c r="H275" s="29"/>
      <c r="I275" s="10">
        <f>SUM(J275:N275)</f>
        <v>203.77799999999999</v>
      </c>
      <c r="J275" s="29"/>
      <c r="K275" s="29"/>
      <c r="L275" s="29">
        <f>SUM(L276:L281)</f>
        <v>203.77799999999999</v>
      </c>
      <c r="M275" s="29"/>
      <c r="N275" s="29"/>
      <c r="O275" s="29"/>
      <c r="P275" s="10">
        <f>SUM(Q275:U275)</f>
        <v>203.77799999999999</v>
      </c>
      <c r="Q275" s="29"/>
      <c r="R275" s="29"/>
      <c r="S275" s="29">
        <f>SUM(S276:S281)</f>
        <v>203.77799999999999</v>
      </c>
      <c r="T275" s="29"/>
      <c r="U275" s="29"/>
      <c r="W275" s="484"/>
    </row>
    <row r="276" spans="1:23" ht="26.25">
      <c r="A276" s="486"/>
      <c r="B276" s="500" t="s">
        <v>285</v>
      </c>
      <c r="C276" s="156">
        <v>400</v>
      </c>
      <c r="D276" s="42"/>
      <c r="E276" s="42"/>
      <c r="F276" s="42">
        <v>400</v>
      </c>
      <c r="G276" s="42"/>
      <c r="H276" s="42"/>
      <c r="I276" s="14">
        <f>SUM(J276:N276)</f>
        <v>130</v>
      </c>
      <c r="J276" s="42"/>
      <c r="K276" s="42"/>
      <c r="L276" s="42">
        <v>130</v>
      </c>
      <c r="M276" s="42"/>
      <c r="N276" s="42"/>
      <c r="O276" s="42"/>
      <c r="P276" s="14">
        <f>SUM(Q276:U276)</f>
        <v>130</v>
      </c>
      <c r="Q276" s="42"/>
      <c r="R276" s="38"/>
      <c r="S276" s="38">
        <v>130</v>
      </c>
      <c r="T276" s="38"/>
      <c r="U276" s="38"/>
    </row>
    <row r="277" spans="1:23" ht="26.25">
      <c r="A277" s="486"/>
      <c r="B277" s="157" t="s">
        <v>286</v>
      </c>
      <c r="C277" s="156">
        <v>120</v>
      </c>
      <c r="D277" s="42"/>
      <c r="E277" s="42"/>
      <c r="F277" s="42">
        <v>120</v>
      </c>
      <c r="G277" s="42"/>
      <c r="H277" s="42"/>
      <c r="I277" s="14">
        <f>SUM(J277:N277)</f>
        <v>0</v>
      </c>
      <c r="J277" s="42"/>
      <c r="K277" s="42"/>
      <c r="L277" s="42"/>
      <c r="M277" s="42"/>
      <c r="N277" s="42"/>
      <c r="O277" s="42"/>
      <c r="P277" s="14">
        <f>SUM(Q277:U277)</f>
        <v>0</v>
      </c>
      <c r="Q277" s="42"/>
      <c r="R277" s="38"/>
      <c r="S277" s="38"/>
      <c r="T277" s="38"/>
      <c r="U277" s="38"/>
    </row>
    <row r="278" spans="1:23" ht="13.5">
      <c r="A278" s="486"/>
      <c r="B278" s="158" t="s">
        <v>287</v>
      </c>
      <c r="C278" s="156">
        <v>140</v>
      </c>
      <c r="D278" s="42"/>
      <c r="E278" s="42"/>
      <c r="F278" s="42">
        <v>140</v>
      </c>
      <c r="G278" s="42"/>
      <c r="H278" s="42"/>
      <c r="I278" s="14">
        <f>SUM(J278:N278)</f>
        <v>40</v>
      </c>
      <c r="J278" s="42"/>
      <c r="K278" s="42"/>
      <c r="L278" s="42">
        <v>40</v>
      </c>
      <c r="M278" s="42"/>
      <c r="N278" s="42"/>
      <c r="O278" s="42"/>
      <c r="P278" s="14">
        <f>SUM(Q278:U278)</f>
        <v>40</v>
      </c>
      <c r="Q278" s="42"/>
      <c r="R278" s="38"/>
      <c r="S278" s="38">
        <v>40</v>
      </c>
      <c r="T278" s="38"/>
      <c r="U278" s="38"/>
    </row>
    <row r="279" spans="1:23" ht="25.5">
      <c r="A279" s="486"/>
      <c r="B279" s="500" t="s">
        <v>288</v>
      </c>
      <c r="C279" s="156">
        <v>80</v>
      </c>
      <c r="D279" s="42"/>
      <c r="E279" s="42"/>
      <c r="F279" s="42">
        <v>80</v>
      </c>
      <c r="G279" s="42"/>
      <c r="H279" s="42"/>
      <c r="I279" s="29"/>
      <c r="J279" s="42"/>
      <c r="K279" s="42"/>
      <c r="L279" s="42"/>
      <c r="M279" s="42"/>
      <c r="N279" s="42"/>
      <c r="O279" s="42"/>
      <c r="P279" s="29"/>
      <c r="Q279" s="42"/>
      <c r="R279" s="38"/>
      <c r="S279" s="38"/>
      <c r="T279" s="38"/>
      <c r="U279" s="38"/>
    </row>
    <row r="280" spans="1:23" ht="25.5">
      <c r="A280" s="486"/>
      <c r="B280" s="500" t="s">
        <v>289</v>
      </c>
      <c r="C280" s="156">
        <v>20</v>
      </c>
      <c r="D280" s="42"/>
      <c r="E280" s="42"/>
      <c r="F280" s="42">
        <v>20</v>
      </c>
      <c r="G280" s="42"/>
      <c r="H280" s="42"/>
      <c r="I280" s="29"/>
      <c r="J280" s="42"/>
      <c r="K280" s="42"/>
      <c r="L280" s="42"/>
      <c r="M280" s="42"/>
      <c r="N280" s="42"/>
      <c r="O280" s="42"/>
      <c r="P280" s="29"/>
      <c r="Q280" s="42"/>
      <c r="R280" s="38"/>
      <c r="S280" s="38"/>
      <c r="T280" s="38"/>
      <c r="U280" s="38"/>
    </row>
    <row r="281" spans="1:23">
      <c r="A281" s="486"/>
      <c r="B281" s="500" t="s">
        <v>290</v>
      </c>
      <c r="C281" s="156">
        <v>40</v>
      </c>
      <c r="D281" s="42"/>
      <c r="E281" s="42"/>
      <c r="F281" s="42">
        <v>40</v>
      </c>
      <c r="G281" s="42"/>
      <c r="H281" s="42"/>
      <c r="I281" s="29"/>
      <c r="J281" s="42"/>
      <c r="K281" s="42"/>
      <c r="L281" s="42">
        <v>33.777999999999999</v>
      </c>
      <c r="M281" s="42"/>
      <c r="N281" s="42"/>
      <c r="O281" s="42"/>
      <c r="P281" s="29"/>
      <c r="Q281" s="42"/>
      <c r="R281" s="38"/>
      <c r="S281" s="38">
        <v>33.777999999999999</v>
      </c>
      <c r="T281" s="38"/>
      <c r="U281" s="38"/>
    </row>
    <row r="282" spans="1:23" ht="37.5" customHeight="1">
      <c r="A282" s="486">
        <v>17</v>
      </c>
      <c r="B282" s="636" t="s">
        <v>1097</v>
      </c>
      <c r="C282" s="548">
        <f t="shared" ref="C282:H282" si="61">C283+C299+C318+C329+C334+C346+C351+C356+C361+C365</f>
        <v>559234.69999999995</v>
      </c>
      <c r="D282" s="549">
        <f t="shared" si="61"/>
        <v>53502.3</v>
      </c>
      <c r="E282" s="549">
        <f t="shared" si="61"/>
        <v>325934.8</v>
      </c>
      <c r="F282" s="549">
        <f t="shared" si="61"/>
        <v>11822</v>
      </c>
      <c r="G282" s="549">
        <f t="shared" si="61"/>
        <v>3500</v>
      </c>
      <c r="H282" s="549">
        <f t="shared" si="61"/>
        <v>164475.6</v>
      </c>
      <c r="I282" s="549">
        <f t="shared" ref="I282:N282" si="62">I283+I299+I318+I329+I334+I346+I351+I356+I361+I365</f>
        <v>265727.16992000001</v>
      </c>
      <c r="J282" s="549">
        <f t="shared" si="62"/>
        <v>16229.6</v>
      </c>
      <c r="K282" s="549">
        <f t="shared" si="62"/>
        <v>173752.20924999999</v>
      </c>
      <c r="L282" s="549">
        <f t="shared" si="62"/>
        <v>9524.6606699999993</v>
      </c>
      <c r="M282" s="549">
        <f t="shared" si="62"/>
        <v>0</v>
      </c>
      <c r="N282" s="549">
        <f t="shared" si="62"/>
        <v>66220.7</v>
      </c>
      <c r="O282" s="549">
        <f t="shared" ref="O282:U282" si="63">O283+O299+O318+O329+O334+O346+O351+O356+O361+O365</f>
        <v>100.4922285425905</v>
      </c>
      <c r="P282" s="160">
        <f t="shared" si="63"/>
        <v>264339.67044000002</v>
      </c>
      <c r="Q282" s="549">
        <f t="shared" si="63"/>
        <v>16157.3</v>
      </c>
      <c r="R282" s="549">
        <f t="shared" si="63"/>
        <v>172437.01043999998</v>
      </c>
      <c r="S282" s="549">
        <f t="shared" si="63"/>
        <v>9524.66</v>
      </c>
      <c r="T282" s="160">
        <f t="shared" si="63"/>
        <v>0</v>
      </c>
      <c r="U282" s="160">
        <f t="shared" si="63"/>
        <v>66220.7</v>
      </c>
      <c r="W282" s="484"/>
    </row>
    <row r="283" spans="1:23" ht="13.5">
      <c r="A283" s="486"/>
      <c r="B283" s="161" t="s">
        <v>291</v>
      </c>
      <c r="C283" s="550">
        <f>SUM(D283:H283)</f>
        <v>200795</v>
      </c>
      <c r="D283" s="551">
        <f>D284+D290+D294</f>
        <v>850</v>
      </c>
      <c r="E283" s="551">
        <f>E284+E290+E294</f>
        <v>125023</v>
      </c>
      <c r="F283" s="551">
        <f>F284+F290+F294</f>
        <v>2460</v>
      </c>
      <c r="G283" s="551">
        <f>G284+G290+G294</f>
        <v>100</v>
      </c>
      <c r="H283" s="551">
        <f>H284+H290+H294</f>
        <v>72362</v>
      </c>
      <c r="I283" s="552">
        <f>SUM(J283:N283)</f>
        <v>25960.362000000001</v>
      </c>
      <c r="J283" s="551">
        <f>J284+J290+J294</f>
        <v>813.6</v>
      </c>
      <c r="K283" s="551">
        <f>K284+K290+K294</f>
        <v>9964.7620000000006</v>
      </c>
      <c r="L283" s="551">
        <f>L284+L290+L294</f>
        <v>2220</v>
      </c>
      <c r="M283" s="551">
        <f>M284+M290+M294</f>
        <v>0</v>
      </c>
      <c r="N283" s="551">
        <f>N284+N290+N294</f>
        <v>12962</v>
      </c>
      <c r="O283" s="551">
        <f>(I283/C283)*100</f>
        <v>12.928789063472696</v>
      </c>
      <c r="P283" s="163">
        <f>SUM(Q283:U283)</f>
        <v>25538.0062</v>
      </c>
      <c r="Q283" s="551">
        <f>Q284+Q290+Q294</f>
        <v>741.3</v>
      </c>
      <c r="R283" s="551">
        <f>R284+R290+R294</f>
        <v>9614.7062000000005</v>
      </c>
      <c r="S283" s="551">
        <f>S284+S290+S294</f>
        <v>2220</v>
      </c>
      <c r="T283" s="162">
        <f>T284+T290+T294</f>
        <v>0</v>
      </c>
      <c r="U283" s="162">
        <f>U284+U290+U294</f>
        <v>12962</v>
      </c>
    </row>
    <row r="284" spans="1:23" ht="38.25">
      <c r="A284" s="486"/>
      <c r="B284" s="164" t="s">
        <v>292</v>
      </c>
      <c r="C284" s="548">
        <f t="shared" ref="C284:C349" si="64">SUM(D284:H284)</f>
        <v>22954</v>
      </c>
      <c r="D284" s="551">
        <f>SUM(D285:D289)</f>
        <v>0</v>
      </c>
      <c r="E284" s="551">
        <f t="shared" ref="E284:J284" si="65">SUM(E285:E289)</f>
        <v>9000</v>
      </c>
      <c r="F284" s="551">
        <f t="shared" si="65"/>
        <v>2460</v>
      </c>
      <c r="G284" s="551">
        <f t="shared" si="65"/>
        <v>0</v>
      </c>
      <c r="H284" s="551">
        <f t="shared" si="65"/>
        <v>11494</v>
      </c>
      <c r="I284" s="553">
        <f t="shared" ref="I284:I345" si="66">SUM(J284:N284)</f>
        <v>17314</v>
      </c>
      <c r="J284" s="551">
        <f t="shared" si="65"/>
        <v>0</v>
      </c>
      <c r="K284" s="551">
        <f>SUM(K285:K289)</f>
        <v>6000</v>
      </c>
      <c r="L284" s="551">
        <f>SUM(L285:L289)</f>
        <v>2220</v>
      </c>
      <c r="M284" s="551">
        <f>SUM(M285:M289)</f>
        <v>0</v>
      </c>
      <c r="N284" s="551">
        <v>9094</v>
      </c>
      <c r="O284" s="551">
        <f>(I284/C284)*100</f>
        <v>75.429119107780778</v>
      </c>
      <c r="P284" s="165">
        <f>SUM(Q284:U284)</f>
        <v>17314</v>
      </c>
      <c r="Q284" s="551">
        <f>SUM(Q285:Q289)</f>
        <v>0</v>
      </c>
      <c r="R284" s="551">
        <f>SUM(R285:R289)</f>
        <v>6000</v>
      </c>
      <c r="S284" s="551">
        <f>SUM(S285:S289)</f>
        <v>2220</v>
      </c>
      <c r="T284" s="162">
        <f>SUM(T285:T289)</f>
        <v>0</v>
      </c>
      <c r="U284" s="162">
        <f>SUM(U285:U289)</f>
        <v>9094</v>
      </c>
    </row>
    <row r="285" spans="1:23">
      <c r="A285" s="486"/>
      <c r="B285" s="158" t="s">
        <v>293</v>
      </c>
      <c r="C285" s="548">
        <f t="shared" si="64"/>
        <v>8860</v>
      </c>
      <c r="D285" s="551"/>
      <c r="E285" s="551"/>
      <c r="F285" s="551">
        <v>2460</v>
      </c>
      <c r="G285" s="551"/>
      <c r="H285" s="551">
        <v>6400</v>
      </c>
      <c r="I285" s="553">
        <f>SUM(J285:N285)</f>
        <v>8620</v>
      </c>
      <c r="J285" s="551"/>
      <c r="K285" s="551"/>
      <c r="L285" s="551">
        <v>2220</v>
      </c>
      <c r="M285" s="551">
        <v>0</v>
      </c>
      <c r="N285" s="551">
        <v>6400</v>
      </c>
      <c r="O285" s="551">
        <f>(I285/C285)*100</f>
        <v>97.291196388261852</v>
      </c>
      <c r="P285" s="165">
        <f>SUM(Q285:U285)</f>
        <v>6220</v>
      </c>
      <c r="Q285" s="551"/>
      <c r="R285" s="551"/>
      <c r="S285" s="551">
        <v>2220</v>
      </c>
      <c r="T285" s="162">
        <v>0</v>
      </c>
      <c r="U285" s="162">
        <v>4000</v>
      </c>
    </row>
    <row r="286" spans="1:23">
      <c r="A286" s="486"/>
      <c r="B286" s="158" t="s">
        <v>294</v>
      </c>
      <c r="C286" s="548">
        <f t="shared" si="64"/>
        <v>0</v>
      </c>
      <c r="D286" s="551"/>
      <c r="E286" s="551"/>
      <c r="F286" s="551"/>
      <c r="G286" s="551"/>
      <c r="H286" s="551"/>
      <c r="I286" s="553">
        <f t="shared" si="66"/>
        <v>0</v>
      </c>
      <c r="J286" s="551"/>
      <c r="K286" s="551"/>
      <c r="L286" s="551"/>
      <c r="M286" s="551"/>
      <c r="N286" s="551"/>
      <c r="O286" s="551"/>
      <c r="P286" s="165">
        <f t="shared" ref="P286:P303" si="67">SUM(Q286:U286)</f>
        <v>0</v>
      </c>
      <c r="Q286" s="551"/>
      <c r="R286" s="551"/>
      <c r="S286" s="551"/>
      <c r="T286" s="162"/>
      <c r="U286" s="162"/>
    </row>
    <row r="287" spans="1:23">
      <c r="A287" s="486"/>
      <c r="B287" s="158" t="s">
        <v>295</v>
      </c>
      <c r="C287" s="548">
        <f t="shared" si="64"/>
        <v>0</v>
      </c>
      <c r="D287" s="551"/>
      <c r="E287" s="551"/>
      <c r="F287" s="551"/>
      <c r="G287" s="551"/>
      <c r="H287" s="551"/>
      <c r="I287" s="553">
        <f t="shared" si="66"/>
        <v>0</v>
      </c>
      <c r="J287" s="551"/>
      <c r="K287" s="551"/>
      <c r="L287" s="551"/>
      <c r="M287" s="551"/>
      <c r="N287" s="551">
        <v>0</v>
      </c>
      <c r="O287" s="551"/>
      <c r="P287" s="165">
        <f t="shared" si="67"/>
        <v>0</v>
      </c>
      <c r="Q287" s="551"/>
      <c r="R287" s="551"/>
      <c r="S287" s="551">
        <v>0</v>
      </c>
      <c r="T287" s="162"/>
      <c r="U287" s="162">
        <v>0</v>
      </c>
    </row>
    <row r="288" spans="1:23">
      <c r="A288" s="486"/>
      <c r="B288" s="158" t="s">
        <v>296</v>
      </c>
      <c r="C288" s="548">
        <f t="shared" si="64"/>
        <v>0</v>
      </c>
      <c r="D288" s="551"/>
      <c r="E288" s="551">
        <v>0</v>
      </c>
      <c r="F288" s="551"/>
      <c r="G288" s="551"/>
      <c r="H288" s="551"/>
      <c r="I288" s="553">
        <f t="shared" si="66"/>
        <v>0</v>
      </c>
      <c r="J288" s="551"/>
      <c r="K288" s="551">
        <v>0</v>
      </c>
      <c r="L288" s="551"/>
      <c r="M288" s="551"/>
      <c r="N288" s="551"/>
      <c r="O288" s="551"/>
      <c r="P288" s="165">
        <f t="shared" si="67"/>
        <v>0</v>
      </c>
      <c r="Q288" s="551"/>
      <c r="R288" s="551">
        <v>0</v>
      </c>
      <c r="S288" s="551"/>
      <c r="T288" s="162"/>
      <c r="U288" s="162"/>
    </row>
    <row r="289" spans="1:21">
      <c r="A289" s="486"/>
      <c r="B289" s="158" t="s">
        <v>297</v>
      </c>
      <c r="C289" s="548">
        <f t="shared" si="64"/>
        <v>14094</v>
      </c>
      <c r="D289" s="551"/>
      <c r="E289" s="551">
        <v>9000</v>
      </c>
      <c r="F289" s="551"/>
      <c r="G289" s="551"/>
      <c r="H289" s="551">
        <v>5094</v>
      </c>
      <c r="I289" s="553">
        <f>SUM(J289:N289)</f>
        <v>11094</v>
      </c>
      <c r="J289" s="551"/>
      <c r="K289" s="551">
        <v>6000</v>
      </c>
      <c r="L289" s="551"/>
      <c r="M289" s="551"/>
      <c r="N289" s="551">
        <v>5094</v>
      </c>
      <c r="O289" s="551"/>
      <c r="P289" s="165">
        <f>SUM(Q289:U289)</f>
        <v>11094</v>
      </c>
      <c r="Q289" s="551"/>
      <c r="R289" s="551">
        <v>6000</v>
      </c>
      <c r="S289" s="551"/>
      <c r="T289" s="162"/>
      <c r="U289" s="162">
        <v>5094</v>
      </c>
    </row>
    <row r="290" spans="1:21">
      <c r="A290" s="486"/>
      <c r="B290" s="164" t="s">
        <v>298</v>
      </c>
      <c r="C290" s="548">
        <f t="shared" si="64"/>
        <v>6228</v>
      </c>
      <c r="D290" s="551">
        <f>SUM(D291:D293)</f>
        <v>0</v>
      </c>
      <c r="E290" s="551">
        <f>SUM(E291:E293)</f>
        <v>2960</v>
      </c>
      <c r="F290" s="551">
        <f>SUM(F291:F293)</f>
        <v>0</v>
      </c>
      <c r="G290" s="551">
        <f>SUM(G291:G293)</f>
        <v>0</v>
      </c>
      <c r="H290" s="551">
        <f>SUM(H291:H293)</f>
        <v>3268</v>
      </c>
      <c r="I290" s="553">
        <f t="shared" si="66"/>
        <v>1752.0239999999999</v>
      </c>
      <c r="J290" s="551">
        <f>SUM(J291:J293)</f>
        <v>0</v>
      </c>
      <c r="K290" s="551">
        <f>SUM(K291:K293)</f>
        <v>784.024</v>
      </c>
      <c r="L290" s="551">
        <f>SUM(L291:L293)</f>
        <v>0</v>
      </c>
      <c r="M290" s="551">
        <f>SUM(M291:M293)</f>
        <v>0</v>
      </c>
      <c r="N290" s="551">
        <f>SUM(N291:N293)</f>
        <v>968</v>
      </c>
      <c r="O290" s="551"/>
      <c r="P290" s="165">
        <f t="shared" si="67"/>
        <v>1752.02</v>
      </c>
      <c r="Q290" s="551">
        <f>SUM(Q291:Q293)</f>
        <v>0</v>
      </c>
      <c r="R290" s="551">
        <f>SUM(R291:R293)</f>
        <v>784.02</v>
      </c>
      <c r="S290" s="551">
        <f>SUM(S291:S293)</f>
        <v>0</v>
      </c>
      <c r="T290" s="162">
        <f>SUM(T291:T293)</f>
        <v>0</v>
      </c>
      <c r="U290" s="162">
        <f>SUM(U291:U293)</f>
        <v>968</v>
      </c>
    </row>
    <row r="291" spans="1:21">
      <c r="A291" s="486"/>
      <c r="B291" s="158" t="s">
        <v>299</v>
      </c>
      <c r="C291" s="548">
        <f t="shared" si="64"/>
        <v>0</v>
      </c>
      <c r="D291" s="551"/>
      <c r="E291" s="551"/>
      <c r="F291" s="551"/>
      <c r="G291" s="551"/>
      <c r="H291" s="551"/>
      <c r="I291" s="553">
        <f t="shared" si="66"/>
        <v>0</v>
      </c>
      <c r="J291" s="551"/>
      <c r="K291" s="551"/>
      <c r="L291" s="551"/>
      <c r="M291" s="551"/>
      <c r="N291" s="551"/>
      <c r="O291" s="551"/>
      <c r="P291" s="165">
        <f t="shared" si="67"/>
        <v>0</v>
      </c>
      <c r="Q291" s="551"/>
      <c r="R291" s="551"/>
      <c r="S291" s="551"/>
      <c r="T291" s="162"/>
      <c r="U291" s="162"/>
    </row>
    <row r="292" spans="1:21">
      <c r="A292" s="486"/>
      <c r="B292" s="158" t="s">
        <v>300</v>
      </c>
      <c r="C292" s="548">
        <f t="shared" si="64"/>
        <v>1728</v>
      </c>
      <c r="D292" s="551"/>
      <c r="E292" s="551">
        <v>960</v>
      </c>
      <c r="F292" s="551"/>
      <c r="G292" s="551"/>
      <c r="H292" s="551">
        <v>768</v>
      </c>
      <c r="I292" s="553">
        <f t="shared" si="66"/>
        <v>1410.6</v>
      </c>
      <c r="J292" s="551"/>
      <c r="K292" s="551">
        <v>642.6</v>
      </c>
      <c r="L292" s="551"/>
      <c r="M292" s="551"/>
      <c r="N292" s="551">
        <v>768</v>
      </c>
      <c r="O292" s="551"/>
      <c r="P292" s="165">
        <f t="shared" si="67"/>
        <v>1410.6</v>
      </c>
      <c r="Q292" s="551"/>
      <c r="R292" s="551">
        <v>642.6</v>
      </c>
      <c r="S292" s="551"/>
      <c r="T292" s="162"/>
      <c r="U292" s="162">
        <v>768</v>
      </c>
    </row>
    <row r="293" spans="1:21">
      <c r="A293" s="486"/>
      <c r="B293" s="158" t="s">
        <v>301</v>
      </c>
      <c r="C293" s="548">
        <f t="shared" si="64"/>
        <v>4500</v>
      </c>
      <c r="D293" s="551"/>
      <c r="E293" s="551">
        <v>2000</v>
      </c>
      <c r="F293" s="551"/>
      <c r="G293" s="551"/>
      <c r="H293" s="551">
        <v>2500</v>
      </c>
      <c r="I293" s="553">
        <f t="shared" si="66"/>
        <v>341.42399999999998</v>
      </c>
      <c r="J293" s="551"/>
      <c r="K293" s="551">
        <v>141.42400000000001</v>
      </c>
      <c r="L293" s="551"/>
      <c r="M293" s="551">
        <v>0</v>
      </c>
      <c r="N293" s="551">
        <v>200</v>
      </c>
      <c r="O293" s="551"/>
      <c r="P293" s="165">
        <f t="shared" si="67"/>
        <v>341.41999999999996</v>
      </c>
      <c r="Q293" s="551"/>
      <c r="R293" s="551">
        <v>141.41999999999999</v>
      </c>
      <c r="S293" s="551">
        <v>0</v>
      </c>
      <c r="T293" s="162">
        <v>0</v>
      </c>
      <c r="U293" s="162">
        <v>200</v>
      </c>
    </row>
    <row r="294" spans="1:21" ht="25.5">
      <c r="A294" s="486"/>
      <c r="B294" s="164" t="s">
        <v>302</v>
      </c>
      <c r="C294" s="548">
        <f t="shared" si="64"/>
        <v>171613</v>
      </c>
      <c r="D294" s="551">
        <f>SUM(D295:D298)</f>
        <v>850</v>
      </c>
      <c r="E294" s="551">
        <f>SUM(E295:E298)</f>
        <v>113063</v>
      </c>
      <c r="F294" s="551">
        <f>SUM(F295:F298)</f>
        <v>0</v>
      </c>
      <c r="G294" s="551">
        <f>SUM(G295:G298)</f>
        <v>100</v>
      </c>
      <c r="H294" s="551">
        <f>SUM(H295:H298)</f>
        <v>57600</v>
      </c>
      <c r="I294" s="553">
        <f>SUM(J294:N294)</f>
        <v>6894.3379999999997</v>
      </c>
      <c r="J294" s="551">
        <f>SUM(J295:J298)</f>
        <v>813.6</v>
      </c>
      <c r="K294" s="551">
        <f>SUM(K295:K298)</f>
        <v>3180.7380000000003</v>
      </c>
      <c r="L294" s="551">
        <f>SUM(L295:L298)</f>
        <v>0</v>
      </c>
      <c r="M294" s="551">
        <f>SUM(M295:M298)</f>
        <v>0</v>
      </c>
      <c r="N294" s="551">
        <f>SUM(N295:N298)</f>
        <v>2900</v>
      </c>
      <c r="O294" s="551"/>
      <c r="P294" s="165">
        <f>SUM(Q294:U294)</f>
        <v>6471.9862000000003</v>
      </c>
      <c r="Q294" s="551">
        <f>SUM(Q295:Q298)</f>
        <v>741.3</v>
      </c>
      <c r="R294" s="551">
        <f>SUM(R295:R298)</f>
        <v>2830.6862000000001</v>
      </c>
      <c r="S294" s="551">
        <f>SUM(S295:S298)</f>
        <v>0</v>
      </c>
      <c r="T294" s="162">
        <f>SUM(T295:T298)</f>
        <v>0</v>
      </c>
      <c r="U294" s="162">
        <f>SUM(U295:U298)</f>
        <v>2900</v>
      </c>
    </row>
    <row r="295" spans="1:21">
      <c r="A295" s="486"/>
      <c r="B295" s="158" t="s">
        <v>303</v>
      </c>
      <c r="C295" s="548">
        <f t="shared" si="64"/>
        <v>165263</v>
      </c>
      <c r="D295" s="551"/>
      <c r="E295" s="554">
        <v>110863</v>
      </c>
      <c r="F295" s="551">
        <v>0</v>
      </c>
      <c r="G295" s="551"/>
      <c r="H295" s="551">
        <v>54400</v>
      </c>
      <c r="I295" s="553">
        <f t="shared" si="66"/>
        <v>0</v>
      </c>
      <c r="J295" s="551"/>
      <c r="K295" s="551"/>
      <c r="L295" s="551"/>
      <c r="M295" s="551"/>
      <c r="N295" s="551"/>
      <c r="O295" s="551"/>
      <c r="P295" s="165">
        <f t="shared" si="67"/>
        <v>0</v>
      </c>
      <c r="Q295" s="551"/>
      <c r="R295" s="551"/>
      <c r="S295" s="551"/>
      <c r="T295" s="162"/>
      <c r="U295" s="162"/>
    </row>
    <row r="296" spans="1:21">
      <c r="A296" s="486"/>
      <c r="B296" s="158" t="s">
        <v>304</v>
      </c>
      <c r="C296" s="548">
        <f t="shared" si="64"/>
        <v>0</v>
      </c>
      <c r="D296" s="551"/>
      <c r="E296" s="551"/>
      <c r="F296" s="551"/>
      <c r="G296" s="551"/>
      <c r="H296" s="551"/>
      <c r="I296" s="553">
        <f t="shared" si="66"/>
        <v>0</v>
      </c>
      <c r="J296" s="551"/>
      <c r="K296" s="551"/>
      <c r="L296" s="551"/>
      <c r="M296" s="551"/>
      <c r="N296" s="551"/>
      <c r="O296" s="551"/>
      <c r="P296" s="165">
        <f t="shared" si="67"/>
        <v>0</v>
      </c>
      <c r="Q296" s="551"/>
      <c r="R296" s="551"/>
      <c r="S296" s="551"/>
      <c r="T296" s="162"/>
      <c r="U296" s="162"/>
    </row>
    <row r="297" spans="1:21">
      <c r="A297" s="486"/>
      <c r="B297" s="158" t="s">
        <v>305</v>
      </c>
      <c r="C297" s="548">
        <f t="shared" si="64"/>
        <v>5850</v>
      </c>
      <c r="D297" s="551">
        <v>850</v>
      </c>
      <c r="E297" s="551">
        <v>2000</v>
      </c>
      <c r="F297" s="551"/>
      <c r="G297" s="551"/>
      <c r="H297" s="551">
        <v>3000</v>
      </c>
      <c r="I297" s="553">
        <f>SUM(J297:N297)</f>
        <v>6553.4380000000001</v>
      </c>
      <c r="J297" s="551">
        <v>813.6</v>
      </c>
      <c r="K297" s="551">
        <v>2839.8380000000002</v>
      </c>
      <c r="L297" s="551"/>
      <c r="M297" s="551"/>
      <c r="N297" s="551">
        <v>2900</v>
      </c>
      <c r="O297" s="551"/>
      <c r="P297" s="165">
        <f>SUM(Q297:U297)</f>
        <v>6471.9862000000003</v>
      </c>
      <c r="Q297" s="551">
        <v>741.3</v>
      </c>
      <c r="R297" s="551">
        <v>2830.6862000000001</v>
      </c>
      <c r="S297" s="551"/>
      <c r="T297" s="162"/>
      <c r="U297" s="162">
        <v>2900</v>
      </c>
    </row>
    <row r="298" spans="1:21">
      <c r="A298" s="486"/>
      <c r="B298" s="158" t="s">
        <v>306</v>
      </c>
      <c r="C298" s="548">
        <f t="shared" si="64"/>
        <v>500</v>
      </c>
      <c r="D298" s="551"/>
      <c r="E298" s="551">
        <v>200</v>
      </c>
      <c r="F298" s="551"/>
      <c r="G298" s="551">
        <v>100</v>
      </c>
      <c r="H298" s="551">
        <v>200</v>
      </c>
      <c r="I298" s="553">
        <f t="shared" si="66"/>
        <v>340.9</v>
      </c>
      <c r="J298" s="551"/>
      <c r="K298" s="551">
        <v>340.9</v>
      </c>
      <c r="L298" s="551"/>
      <c r="M298" s="551"/>
      <c r="N298" s="551"/>
      <c r="O298" s="551"/>
      <c r="P298" s="165">
        <f t="shared" si="67"/>
        <v>0</v>
      </c>
      <c r="Q298" s="551"/>
      <c r="R298" s="551"/>
      <c r="S298" s="551"/>
      <c r="T298" s="162"/>
      <c r="U298" s="162"/>
    </row>
    <row r="299" spans="1:21" ht="13.5">
      <c r="A299" s="486"/>
      <c r="B299" s="161" t="s">
        <v>307</v>
      </c>
      <c r="C299" s="550">
        <f t="shared" si="64"/>
        <v>27725</v>
      </c>
      <c r="D299" s="551">
        <f>D300+D304+D309+D312+D315</f>
        <v>3000</v>
      </c>
      <c r="E299" s="551">
        <f>E300+E304+E309+E312+E315</f>
        <v>12875</v>
      </c>
      <c r="F299" s="551">
        <f>F300+F304+F309+F312+F315</f>
        <v>5000</v>
      </c>
      <c r="G299" s="551">
        <f>G300+G304+G309+G312+G315</f>
        <v>900</v>
      </c>
      <c r="H299" s="551">
        <f>H300+H304+H309+H312+H315</f>
        <v>5950</v>
      </c>
      <c r="I299" s="552">
        <f>SUM(J299:N299)</f>
        <v>15473.321</v>
      </c>
      <c r="J299" s="551">
        <f>J300+J304+J309+J312+J315</f>
        <v>0</v>
      </c>
      <c r="K299" s="551">
        <f>K300+K304+K309+K312+K315</f>
        <v>8473.3209999999999</v>
      </c>
      <c r="L299" s="551">
        <f>L300+L304+L309+L315</f>
        <v>5000</v>
      </c>
      <c r="M299" s="551">
        <f>M300+M304+M309+M312+M315</f>
        <v>0</v>
      </c>
      <c r="N299" s="551">
        <f>N300+N304+N309+N312+N315</f>
        <v>2000</v>
      </c>
      <c r="O299" s="551"/>
      <c r="P299" s="163">
        <f>SUM(Q299:U299)</f>
        <v>15423.777989999999</v>
      </c>
      <c r="Q299" s="551">
        <f>Q300+Q304+Q309+Q312+Q315</f>
        <v>0</v>
      </c>
      <c r="R299" s="551">
        <f>R300+R304+R309+R312+R315</f>
        <v>8423.7779899999987</v>
      </c>
      <c r="S299" s="551">
        <f>S300+S304+S309+S312+S315</f>
        <v>5000</v>
      </c>
      <c r="T299" s="162">
        <f>T300+T304+T309+T312+T315</f>
        <v>0</v>
      </c>
      <c r="U299" s="162">
        <f>U300+U304+U309+U312+U315</f>
        <v>2000</v>
      </c>
    </row>
    <row r="300" spans="1:21">
      <c r="A300" s="486"/>
      <c r="B300" s="164" t="s">
        <v>308</v>
      </c>
      <c r="C300" s="548">
        <f t="shared" si="64"/>
        <v>2120</v>
      </c>
      <c r="D300" s="551">
        <f>D301+D302+D303</f>
        <v>0</v>
      </c>
      <c r="E300" s="551">
        <f>E301+E302+E303</f>
        <v>1700</v>
      </c>
      <c r="F300" s="551">
        <f>F301+F302+F303</f>
        <v>0</v>
      </c>
      <c r="G300" s="551">
        <f>G301+G302+G303</f>
        <v>0</v>
      </c>
      <c r="H300" s="551">
        <f>H301+H302+H303</f>
        <v>420</v>
      </c>
      <c r="I300" s="553">
        <f t="shared" si="66"/>
        <v>0</v>
      </c>
      <c r="J300" s="551">
        <f>J301+J302+J303</f>
        <v>0</v>
      </c>
      <c r="K300" s="551">
        <f>K301+K302+K303</f>
        <v>0</v>
      </c>
      <c r="L300" s="551">
        <f>L301+L302+L303</f>
        <v>0</v>
      </c>
      <c r="M300" s="551">
        <f>M301+M302+M303</f>
        <v>0</v>
      </c>
      <c r="N300" s="551">
        <f>N301+N302+N303</f>
        <v>0</v>
      </c>
      <c r="O300" s="551"/>
      <c r="P300" s="165">
        <f t="shared" si="67"/>
        <v>0</v>
      </c>
      <c r="Q300" s="551">
        <f>Q301+Q302+Q303</f>
        <v>0</v>
      </c>
      <c r="R300" s="551">
        <f>R301+R302+R303</f>
        <v>0</v>
      </c>
      <c r="S300" s="551">
        <f>S301+S302+S303</f>
        <v>0</v>
      </c>
      <c r="T300" s="162">
        <f>T301+T302+T303</f>
        <v>0</v>
      </c>
      <c r="U300" s="162">
        <f>U301+U302+U303</f>
        <v>0</v>
      </c>
    </row>
    <row r="301" spans="1:21" ht="25.5">
      <c r="A301" s="486"/>
      <c r="B301" s="158" t="s">
        <v>309</v>
      </c>
      <c r="C301" s="548">
        <f t="shared" si="64"/>
        <v>0</v>
      </c>
      <c r="D301" s="551">
        <v>0</v>
      </c>
      <c r="E301" s="551">
        <v>0</v>
      </c>
      <c r="F301" s="551">
        <v>0</v>
      </c>
      <c r="G301" s="551">
        <v>0</v>
      </c>
      <c r="H301" s="551"/>
      <c r="I301" s="553">
        <f t="shared" si="66"/>
        <v>0</v>
      </c>
      <c r="J301" s="551"/>
      <c r="K301" s="551"/>
      <c r="L301" s="551"/>
      <c r="M301" s="551"/>
      <c r="N301" s="551"/>
      <c r="O301" s="551" t="e">
        <f>(I301/C301)*100</f>
        <v>#DIV/0!</v>
      </c>
      <c r="P301" s="165">
        <f t="shared" si="67"/>
        <v>0</v>
      </c>
      <c r="Q301" s="551"/>
      <c r="R301" s="551"/>
      <c r="S301" s="551"/>
      <c r="T301" s="162">
        <v>0</v>
      </c>
      <c r="U301" s="162">
        <v>0</v>
      </c>
    </row>
    <row r="302" spans="1:21">
      <c r="A302" s="486"/>
      <c r="B302" s="158" t="s">
        <v>310</v>
      </c>
      <c r="C302" s="548">
        <f t="shared" si="64"/>
        <v>2120</v>
      </c>
      <c r="D302" s="551">
        <v>0</v>
      </c>
      <c r="E302" s="551">
        <v>1700</v>
      </c>
      <c r="F302" s="551">
        <v>0</v>
      </c>
      <c r="G302" s="551">
        <v>0</v>
      </c>
      <c r="H302" s="551">
        <v>420</v>
      </c>
      <c r="I302" s="553">
        <f t="shared" si="66"/>
        <v>0</v>
      </c>
      <c r="J302" s="551"/>
      <c r="K302" s="551"/>
      <c r="L302" s="551"/>
      <c r="M302" s="551"/>
      <c r="N302" s="551"/>
      <c r="O302" s="551">
        <f>(I302/C302)*100</f>
        <v>0</v>
      </c>
      <c r="P302" s="165">
        <f t="shared" si="67"/>
        <v>0</v>
      </c>
      <c r="Q302" s="551"/>
      <c r="R302" s="551"/>
      <c r="S302" s="551"/>
      <c r="T302" s="162"/>
      <c r="U302" s="162">
        <v>0</v>
      </c>
    </row>
    <row r="303" spans="1:21">
      <c r="A303" s="486"/>
      <c r="B303" s="158" t="s">
        <v>311</v>
      </c>
      <c r="C303" s="548">
        <f t="shared" si="64"/>
        <v>0</v>
      </c>
      <c r="D303" s="551">
        <v>0</v>
      </c>
      <c r="E303" s="551"/>
      <c r="F303" s="551">
        <v>0</v>
      </c>
      <c r="G303" s="551">
        <v>0</v>
      </c>
      <c r="H303" s="551"/>
      <c r="I303" s="553">
        <f t="shared" si="66"/>
        <v>0</v>
      </c>
      <c r="J303" s="551">
        <f>J304</f>
        <v>0</v>
      </c>
      <c r="K303" s="551">
        <v>0</v>
      </c>
      <c r="L303" s="551">
        <v>0</v>
      </c>
      <c r="M303" s="551"/>
      <c r="N303" s="551">
        <v>0</v>
      </c>
      <c r="O303" s="551" t="e">
        <f>(I303/C303)*100</f>
        <v>#DIV/0!</v>
      </c>
      <c r="P303" s="165">
        <f t="shared" si="67"/>
        <v>0</v>
      </c>
      <c r="Q303" s="551">
        <f>Q304</f>
        <v>0</v>
      </c>
      <c r="R303" s="551">
        <v>0</v>
      </c>
      <c r="S303" s="551">
        <v>0</v>
      </c>
      <c r="T303" s="162"/>
      <c r="U303" s="162">
        <v>0</v>
      </c>
    </row>
    <row r="304" spans="1:21">
      <c r="A304" s="486"/>
      <c r="B304" s="164" t="s">
        <v>312</v>
      </c>
      <c r="C304" s="548">
        <f>SUM(D304:H304)</f>
        <v>21115</v>
      </c>
      <c r="D304" s="551">
        <f>SUM(D305:D306)</f>
        <v>0</v>
      </c>
      <c r="E304" s="551">
        <f>SUM(E305:E308)</f>
        <v>10015</v>
      </c>
      <c r="F304" s="551">
        <f>SUM(F305:F308)</f>
        <v>5000</v>
      </c>
      <c r="G304" s="551">
        <f>SUM(G305:G308)</f>
        <v>900</v>
      </c>
      <c r="H304" s="551">
        <f>SUM(H305:H308)</f>
        <v>5200</v>
      </c>
      <c r="I304" s="553">
        <f>SUM(J304:N304)</f>
        <v>11858.24</v>
      </c>
      <c r="J304" s="551"/>
      <c r="K304" s="555">
        <f>K305+K306+K307+K308</f>
        <v>4858.24</v>
      </c>
      <c r="L304" s="555">
        <f>L305+L306+L307+L308</f>
        <v>5000</v>
      </c>
      <c r="M304" s="555">
        <f>M305+M306+M307+M308</f>
        <v>0</v>
      </c>
      <c r="N304" s="555">
        <f>N305+N306+N307+N308</f>
        <v>2000</v>
      </c>
      <c r="O304" s="555">
        <f t="shared" ref="O304:T304" si="68">O305+O306+O307+O308</f>
        <v>158.82806095479739</v>
      </c>
      <c r="P304" s="167">
        <f>P305+P306+P307+P308</f>
        <v>11858.24</v>
      </c>
      <c r="Q304" s="555">
        <f t="shared" si="68"/>
        <v>0</v>
      </c>
      <c r="R304" s="555">
        <f>R305+R306+R307+R308</f>
        <v>4858.24</v>
      </c>
      <c r="S304" s="555">
        <f>S305+S306+S307+S308</f>
        <v>5000</v>
      </c>
      <c r="T304" s="166">
        <f t="shared" si="68"/>
        <v>0</v>
      </c>
      <c r="U304" s="162">
        <f>U305+U306+U307</f>
        <v>2000</v>
      </c>
    </row>
    <row r="305" spans="1:21">
      <c r="A305" s="486"/>
      <c r="B305" s="158" t="s">
        <v>313</v>
      </c>
      <c r="C305" s="548">
        <f t="shared" si="64"/>
        <v>5255</v>
      </c>
      <c r="D305" s="551">
        <v>0</v>
      </c>
      <c r="E305" s="551">
        <v>2905</v>
      </c>
      <c r="F305" s="551">
        <v>1850</v>
      </c>
      <c r="G305" s="551">
        <v>0</v>
      </c>
      <c r="H305" s="551">
        <v>500</v>
      </c>
      <c r="I305" s="553">
        <f>SUM(J305:N305)</f>
        <v>3258.24</v>
      </c>
      <c r="J305" s="551">
        <f>J306</f>
        <v>0</v>
      </c>
      <c r="K305" s="551">
        <v>2758.24</v>
      </c>
      <c r="L305" s="551"/>
      <c r="M305" s="551"/>
      <c r="N305" s="551">
        <v>500</v>
      </c>
      <c r="O305" s="551">
        <f>(I305/C305)*100</f>
        <v>62.002664129400564</v>
      </c>
      <c r="P305" s="165">
        <f>SUM(Q305:U305)</f>
        <v>3258.24</v>
      </c>
      <c r="Q305" s="551"/>
      <c r="R305" s="551">
        <v>2758.24</v>
      </c>
      <c r="S305" s="551"/>
      <c r="T305" s="162"/>
      <c r="U305" s="162">
        <v>500</v>
      </c>
    </row>
    <row r="306" spans="1:21" ht="25.5">
      <c r="A306" s="486"/>
      <c r="B306" s="158" t="s">
        <v>314</v>
      </c>
      <c r="C306" s="548">
        <f t="shared" si="64"/>
        <v>6300</v>
      </c>
      <c r="D306" s="551"/>
      <c r="E306" s="551">
        <v>3000</v>
      </c>
      <c r="F306" s="551">
        <v>1500</v>
      </c>
      <c r="G306" s="551">
        <v>600</v>
      </c>
      <c r="H306" s="551">
        <v>1200</v>
      </c>
      <c r="I306" s="553">
        <f>SUM(J306:N306)</f>
        <v>6100</v>
      </c>
      <c r="J306" s="551"/>
      <c r="K306" s="551">
        <v>1000</v>
      </c>
      <c r="L306" s="551">
        <v>3900</v>
      </c>
      <c r="M306" s="551"/>
      <c r="N306" s="551">
        <v>1200</v>
      </c>
      <c r="O306" s="551">
        <f>(I306/C306)*100</f>
        <v>96.825396825396822</v>
      </c>
      <c r="P306" s="165">
        <f>SUM(Q306:U306)</f>
        <v>6100</v>
      </c>
      <c r="Q306" s="551"/>
      <c r="R306" s="551">
        <v>1000</v>
      </c>
      <c r="S306" s="551">
        <v>3900</v>
      </c>
      <c r="T306" s="162">
        <v>0</v>
      </c>
      <c r="U306" s="162">
        <v>1200</v>
      </c>
    </row>
    <row r="307" spans="1:21">
      <c r="A307" s="486"/>
      <c r="B307" s="158" t="s">
        <v>315</v>
      </c>
      <c r="C307" s="548">
        <f t="shared" si="64"/>
        <v>2360</v>
      </c>
      <c r="D307" s="551"/>
      <c r="E307" s="551">
        <v>110</v>
      </c>
      <c r="F307" s="551">
        <v>1650</v>
      </c>
      <c r="G307" s="551">
        <v>300</v>
      </c>
      <c r="H307" s="551">
        <v>300</v>
      </c>
      <c r="I307" s="553">
        <f>SUM(J307:N307)</f>
        <v>2500</v>
      </c>
      <c r="J307" s="551"/>
      <c r="K307" s="551">
        <v>1100</v>
      </c>
      <c r="L307" s="551">
        <v>1100</v>
      </c>
      <c r="M307" s="551"/>
      <c r="N307" s="551">
        <v>300</v>
      </c>
      <c r="O307" s="551"/>
      <c r="P307" s="165">
        <f>SUM(Q307:U307)</f>
        <v>2500</v>
      </c>
      <c r="Q307" s="551"/>
      <c r="R307" s="551">
        <v>1100</v>
      </c>
      <c r="S307" s="551">
        <v>1100</v>
      </c>
      <c r="T307" s="162"/>
      <c r="U307" s="162">
        <v>300</v>
      </c>
    </row>
    <row r="308" spans="1:21">
      <c r="A308" s="486"/>
      <c r="B308" s="158" t="s">
        <v>316</v>
      </c>
      <c r="C308" s="548">
        <f t="shared" si="64"/>
        <v>7200</v>
      </c>
      <c r="D308" s="551"/>
      <c r="E308" s="551">
        <v>4000</v>
      </c>
      <c r="F308" s="551"/>
      <c r="G308" s="551"/>
      <c r="H308" s="551">
        <v>3200</v>
      </c>
      <c r="I308" s="553"/>
      <c r="J308" s="551"/>
      <c r="K308" s="551"/>
      <c r="L308" s="551"/>
      <c r="M308" s="551"/>
      <c r="N308" s="551"/>
      <c r="O308" s="551"/>
      <c r="P308" s="165"/>
      <c r="Q308" s="551"/>
      <c r="R308" s="551"/>
      <c r="S308" s="551"/>
      <c r="T308" s="162"/>
      <c r="U308" s="162"/>
    </row>
    <row r="309" spans="1:21">
      <c r="A309" s="486"/>
      <c r="B309" s="164" t="s">
        <v>317</v>
      </c>
      <c r="C309" s="548">
        <f>C310+C311</f>
        <v>1010</v>
      </c>
      <c r="D309" s="551">
        <f>SUM(D310:D311)</f>
        <v>0</v>
      </c>
      <c r="E309" s="551">
        <f>SUM(E310:E311)</f>
        <v>830</v>
      </c>
      <c r="F309" s="551">
        <f>SUM(F310:F311)</f>
        <v>0</v>
      </c>
      <c r="G309" s="551">
        <f>SUM(G310:G311)</f>
        <v>0</v>
      </c>
      <c r="H309" s="551">
        <f>H310+H311</f>
        <v>180</v>
      </c>
      <c r="I309" s="553">
        <f>SUM(J309:N309)</f>
        <v>233.05200000000002</v>
      </c>
      <c r="J309" s="551">
        <f>J310+J311</f>
        <v>0</v>
      </c>
      <c r="K309" s="551">
        <f>K310+K311</f>
        <v>233.05200000000002</v>
      </c>
      <c r="L309" s="551"/>
      <c r="M309" s="551">
        <f>M310+M311</f>
        <v>0</v>
      </c>
      <c r="N309" s="551">
        <f>N310+N311</f>
        <v>0</v>
      </c>
      <c r="O309" s="551">
        <f>(I309/C309)*100</f>
        <v>23.074455445544555</v>
      </c>
      <c r="P309" s="165">
        <f>SUM(Q309:U309)</f>
        <v>199.76899</v>
      </c>
      <c r="Q309" s="551">
        <f>Q310+Q311</f>
        <v>0</v>
      </c>
      <c r="R309" s="551">
        <f>R310+R311</f>
        <v>199.76899</v>
      </c>
      <c r="S309" s="551"/>
      <c r="T309" s="162">
        <f>T310+T311</f>
        <v>0</v>
      </c>
      <c r="U309" s="162">
        <f>U310+U311</f>
        <v>0</v>
      </c>
    </row>
    <row r="310" spans="1:21">
      <c r="A310" s="486"/>
      <c r="B310" s="158" t="s">
        <v>318</v>
      </c>
      <c r="C310" s="548">
        <f t="shared" si="64"/>
        <v>650</v>
      </c>
      <c r="D310" s="551"/>
      <c r="E310" s="551">
        <v>650</v>
      </c>
      <c r="F310" s="551"/>
      <c r="G310" s="551"/>
      <c r="H310" s="551">
        <v>0</v>
      </c>
      <c r="I310" s="553">
        <f>SUM(J310:N310)</f>
        <v>171.72900000000001</v>
      </c>
      <c r="J310" s="551"/>
      <c r="K310" s="556">
        <v>171.72900000000001</v>
      </c>
      <c r="L310" s="551"/>
      <c r="M310" s="551"/>
      <c r="N310" s="551">
        <v>0</v>
      </c>
      <c r="O310" s="551">
        <f>(I310/C310)*100</f>
        <v>26.419846153846155</v>
      </c>
      <c r="P310" s="165">
        <f>SUM(Q310:U310)</f>
        <v>171.72899000000001</v>
      </c>
      <c r="Q310" s="551"/>
      <c r="R310" s="557">
        <v>171.72899000000001</v>
      </c>
      <c r="S310" s="551"/>
      <c r="T310" s="162"/>
      <c r="U310" s="162">
        <v>0</v>
      </c>
    </row>
    <row r="311" spans="1:21">
      <c r="A311" s="486"/>
      <c r="B311" s="158" t="s">
        <v>319</v>
      </c>
      <c r="C311" s="548">
        <f t="shared" si="64"/>
        <v>360</v>
      </c>
      <c r="D311" s="551"/>
      <c r="E311" s="551">
        <v>180</v>
      </c>
      <c r="F311" s="551">
        <v>0</v>
      </c>
      <c r="G311" s="551"/>
      <c r="H311" s="551">
        <v>180</v>
      </c>
      <c r="I311" s="553">
        <f>SUM(J311:N311)</f>
        <v>61.323</v>
      </c>
      <c r="J311" s="551"/>
      <c r="K311" s="556">
        <v>61.323</v>
      </c>
      <c r="L311" s="551">
        <v>0</v>
      </c>
      <c r="M311" s="551">
        <v>0</v>
      </c>
      <c r="N311" s="551">
        <v>0</v>
      </c>
      <c r="O311" s="551">
        <f>(I311/C311)*100</f>
        <v>17.034166666666668</v>
      </c>
      <c r="P311" s="165">
        <f>SUM(Q311:U311)</f>
        <v>28.04</v>
      </c>
      <c r="Q311" s="551"/>
      <c r="R311" s="551">
        <v>28.04</v>
      </c>
      <c r="S311" s="551">
        <v>0</v>
      </c>
      <c r="T311" s="162">
        <v>0</v>
      </c>
      <c r="U311" s="162">
        <v>0</v>
      </c>
    </row>
    <row r="312" spans="1:21">
      <c r="A312" s="486"/>
      <c r="B312" s="164" t="s">
        <v>320</v>
      </c>
      <c r="C312" s="548">
        <f t="shared" si="64"/>
        <v>3480</v>
      </c>
      <c r="D312" s="551">
        <f>SUM(D313:D314)</f>
        <v>3000</v>
      </c>
      <c r="E312" s="551">
        <f>SUM(E313:E314)</f>
        <v>330</v>
      </c>
      <c r="F312" s="551">
        <f>SUM(F313:F314)</f>
        <v>0</v>
      </c>
      <c r="G312" s="551">
        <v>0</v>
      </c>
      <c r="H312" s="551">
        <f>SUM(H313:H314)</f>
        <v>150</v>
      </c>
      <c r="I312" s="553">
        <f t="shared" si="66"/>
        <v>0</v>
      </c>
      <c r="J312" s="551">
        <f>SUM(J313:J314)</f>
        <v>0</v>
      </c>
      <c r="K312" s="551">
        <f>SUM(K313:K314)</f>
        <v>0</v>
      </c>
      <c r="L312" s="551">
        <f>SUM(L313:L314)</f>
        <v>0</v>
      </c>
      <c r="M312" s="551">
        <f>SUM(M313:M314)</f>
        <v>0</v>
      </c>
      <c r="N312" s="551">
        <f>SUM(N313:N314)</f>
        <v>0</v>
      </c>
      <c r="O312" s="551">
        <f>(I312/C312)*100</f>
        <v>0</v>
      </c>
      <c r="P312" s="165">
        <f t="shared" ref="P312:P348" si="69">SUM(Q312:U312)</f>
        <v>0</v>
      </c>
      <c r="Q312" s="551">
        <f>SUM(Q313:Q314)</f>
        <v>0</v>
      </c>
      <c r="R312" s="551">
        <f>SUM(R313:R314)</f>
        <v>0</v>
      </c>
      <c r="S312" s="551">
        <f>SUM(S313:S314)</f>
        <v>0</v>
      </c>
      <c r="T312" s="162">
        <f>SUM(T313:T314)</f>
        <v>0</v>
      </c>
      <c r="U312" s="162">
        <f>SUM(U313:U314)</f>
        <v>0</v>
      </c>
    </row>
    <row r="313" spans="1:21">
      <c r="A313" s="486"/>
      <c r="B313" s="158" t="s">
        <v>321</v>
      </c>
      <c r="C313" s="548">
        <f t="shared" si="64"/>
        <v>0</v>
      </c>
      <c r="D313" s="551">
        <v>0</v>
      </c>
      <c r="E313" s="551">
        <v>0</v>
      </c>
      <c r="F313" s="551"/>
      <c r="G313" s="551">
        <v>0</v>
      </c>
      <c r="H313" s="551"/>
      <c r="I313" s="553">
        <f t="shared" si="66"/>
        <v>0</v>
      </c>
      <c r="J313" s="551"/>
      <c r="K313" s="551">
        <v>0</v>
      </c>
      <c r="L313" s="551">
        <v>0</v>
      </c>
      <c r="M313" s="551">
        <v>0</v>
      </c>
      <c r="N313" s="551">
        <v>0</v>
      </c>
      <c r="O313" s="551" t="e">
        <f>(I313/C313)*100</f>
        <v>#DIV/0!</v>
      </c>
      <c r="P313" s="165">
        <f t="shared" si="69"/>
        <v>0</v>
      </c>
      <c r="Q313" s="551"/>
      <c r="R313" s="551">
        <v>0</v>
      </c>
      <c r="S313" s="551">
        <v>0</v>
      </c>
      <c r="T313" s="162">
        <v>0</v>
      </c>
      <c r="U313" s="162">
        <v>0</v>
      </c>
    </row>
    <row r="314" spans="1:21">
      <c r="A314" s="486"/>
      <c r="B314" s="158" t="s">
        <v>322</v>
      </c>
      <c r="C314" s="548">
        <f t="shared" si="64"/>
        <v>3480</v>
      </c>
      <c r="D314" s="551">
        <v>3000</v>
      </c>
      <c r="E314" s="551">
        <v>330</v>
      </c>
      <c r="F314" s="551"/>
      <c r="G314" s="551">
        <f>G316+G317</f>
        <v>0</v>
      </c>
      <c r="H314" s="551">
        <v>150</v>
      </c>
      <c r="I314" s="558"/>
      <c r="J314" s="551">
        <f t="shared" ref="J314:U314" si="70">J316+J317</f>
        <v>0</v>
      </c>
      <c r="K314" s="551"/>
      <c r="L314" s="551"/>
      <c r="M314" s="551">
        <f t="shared" si="70"/>
        <v>0</v>
      </c>
      <c r="N314" s="551">
        <f t="shared" si="70"/>
        <v>0</v>
      </c>
      <c r="O314" s="551" t="e">
        <f t="shared" si="70"/>
        <v>#DIV/0!</v>
      </c>
      <c r="P314" s="168"/>
      <c r="Q314" s="551">
        <f t="shared" si="70"/>
        <v>0</v>
      </c>
      <c r="R314" s="551"/>
      <c r="S314" s="551">
        <f t="shared" si="70"/>
        <v>0</v>
      </c>
      <c r="T314" s="162">
        <f t="shared" si="70"/>
        <v>0</v>
      </c>
      <c r="U314" s="162">
        <f t="shared" si="70"/>
        <v>0</v>
      </c>
    </row>
    <row r="315" spans="1:21">
      <c r="A315" s="486"/>
      <c r="B315" s="164" t="s">
        <v>323</v>
      </c>
      <c r="C315" s="548">
        <f t="shared" si="64"/>
        <v>0</v>
      </c>
      <c r="D315" s="551">
        <f>D316+D317</f>
        <v>0</v>
      </c>
      <c r="E315" s="551">
        <f t="shared" ref="E315:U315" si="71">E316+E317</f>
        <v>0</v>
      </c>
      <c r="F315" s="551">
        <f t="shared" si="71"/>
        <v>0</v>
      </c>
      <c r="G315" s="551">
        <f t="shared" si="71"/>
        <v>0</v>
      </c>
      <c r="H315" s="551">
        <f t="shared" si="71"/>
        <v>0</v>
      </c>
      <c r="I315" s="558">
        <f>I316+I317</f>
        <v>3382.029</v>
      </c>
      <c r="J315" s="551">
        <f t="shared" si="71"/>
        <v>0</v>
      </c>
      <c r="K315" s="551">
        <f>K316+K317</f>
        <v>3382.029</v>
      </c>
      <c r="L315" s="551">
        <f t="shared" si="71"/>
        <v>0</v>
      </c>
      <c r="M315" s="551">
        <f t="shared" si="71"/>
        <v>0</v>
      </c>
      <c r="N315" s="551">
        <f t="shared" si="71"/>
        <v>0</v>
      </c>
      <c r="O315" s="551" t="e">
        <f t="shared" si="71"/>
        <v>#DIV/0!</v>
      </c>
      <c r="P315" s="168">
        <f>P316+P317</f>
        <v>3365.7689999999998</v>
      </c>
      <c r="Q315" s="551">
        <f t="shared" si="71"/>
        <v>0</v>
      </c>
      <c r="R315" s="551">
        <f>R316+R317</f>
        <v>3365.7689999999998</v>
      </c>
      <c r="S315" s="551">
        <f t="shared" si="71"/>
        <v>0</v>
      </c>
      <c r="T315" s="162">
        <f t="shared" si="71"/>
        <v>0</v>
      </c>
      <c r="U315" s="162">
        <f t="shared" si="71"/>
        <v>0</v>
      </c>
    </row>
    <row r="316" spans="1:21">
      <c r="A316" s="486"/>
      <c r="B316" s="158" t="s">
        <v>324</v>
      </c>
      <c r="C316" s="548">
        <f t="shared" si="64"/>
        <v>0</v>
      </c>
      <c r="D316" s="551"/>
      <c r="E316" s="551">
        <v>0</v>
      </c>
      <c r="F316" s="551"/>
      <c r="G316" s="551"/>
      <c r="H316" s="551"/>
      <c r="I316" s="553">
        <f>SUM(J316:N316)</f>
        <v>3382.029</v>
      </c>
      <c r="J316" s="551"/>
      <c r="K316" s="559">
        <v>3382.029</v>
      </c>
      <c r="L316" s="551"/>
      <c r="M316" s="551"/>
      <c r="N316" s="551">
        <v>0</v>
      </c>
      <c r="O316" s="551" t="e">
        <f>(I316/C316)*100</f>
        <v>#DIV/0!</v>
      </c>
      <c r="P316" s="165">
        <f>SUM(Q316:U316)</f>
        <v>3365.7689999999998</v>
      </c>
      <c r="Q316" s="551"/>
      <c r="R316" s="559">
        <v>3365.7689999999998</v>
      </c>
      <c r="S316" s="551"/>
      <c r="T316" s="162"/>
      <c r="U316" s="162">
        <v>0</v>
      </c>
    </row>
    <row r="317" spans="1:21">
      <c r="A317" s="486"/>
      <c r="B317" s="169" t="s">
        <v>325</v>
      </c>
      <c r="C317" s="548">
        <f t="shared" si="64"/>
        <v>0</v>
      </c>
      <c r="D317" s="551"/>
      <c r="E317" s="551">
        <v>0</v>
      </c>
      <c r="F317" s="551"/>
      <c r="G317" s="551"/>
      <c r="H317" s="551"/>
      <c r="I317" s="553">
        <f t="shared" si="66"/>
        <v>0</v>
      </c>
      <c r="J317" s="551"/>
      <c r="K317" s="551">
        <v>0</v>
      </c>
      <c r="L317" s="551"/>
      <c r="M317" s="551"/>
      <c r="N317" s="551"/>
      <c r="O317" s="551" t="e">
        <f>(I317/C317)*100</f>
        <v>#DIV/0!</v>
      </c>
      <c r="P317" s="165">
        <f t="shared" si="69"/>
        <v>0</v>
      </c>
      <c r="Q317" s="551"/>
      <c r="R317" s="551">
        <v>0</v>
      </c>
      <c r="S317" s="551"/>
      <c r="T317" s="162"/>
      <c r="U317" s="162"/>
    </row>
    <row r="318" spans="1:21" ht="13.5">
      <c r="A318" s="486"/>
      <c r="B318" s="161" t="s">
        <v>326</v>
      </c>
      <c r="C318" s="550">
        <f t="shared" si="64"/>
        <v>187236.2</v>
      </c>
      <c r="D318" s="551">
        <f>D319+D321+D323+D325+D327</f>
        <v>12500</v>
      </c>
      <c r="E318" s="551">
        <f>E319+E321+E323+E325+E327</f>
        <v>110974.6</v>
      </c>
      <c r="F318" s="551">
        <f>F319+F321+F323+F325+F327</f>
        <v>1602</v>
      </c>
      <c r="G318" s="551">
        <f>G319+G321+G323+G325+G327</f>
        <v>500</v>
      </c>
      <c r="H318" s="551">
        <f>H319+H321+H323+H325+H327</f>
        <v>61659.6</v>
      </c>
      <c r="I318" s="552">
        <f>SUM(J318:N318)</f>
        <v>163950.45666999999</v>
      </c>
      <c r="J318" s="551">
        <f>J319+J321+J323+J325+J327</f>
        <v>0</v>
      </c>
      <c r="K318" s="551">
        <f>K319+K321+K323+K325+K327</f>
        <v>126996.45</v>
      </c>
      <c r="L318" s="551">
        <f>L319+L321+L323+L325+L327</f>
        <v>645.30667000000005</v>
      </c>
      <c r="M318" s="551">
        <f>M319+M321+M323+M325+M327</f>
        <v>0</v>
      </c>
      <c r="N318" s="551">
        <f>N319+N321+N323+N325+N327</f>
        <v>36308.699999999997</v>
      </c>
      <c r="O318" s="551">
        <f>(I318/C318)*100</f>
        <v>87.563439479117804</v>
      </c>
      <c r="P318" s="163">
        <f>SUM(Q318:U318)</f>
        <v>163950.45600000001</v>
      </c>
      <c r="Q318" s="551">
        <f>Q319+Q321+Q323+Q325+Q327</f>
        <v>0</v>
      </c>
      <c r="R318" s="551">
        <f>R319+R321+R323+R325+R327</f>
        <v>126996.45</v>
      </c>
      <c r="S318" s="551">
        <f>S319+S321+S323+S325+S327</f>
        <v>645.30600000000004</v>
      </c>
      <c r="T318" s="162">
        <f>T319+T321+T323+T325+T327</f>
        <v>0</v>
      </c>
      <c r="U318" s="162">
        <f>U319+U321+U323+U325+U327</f>
        <v>36308.699999999997</v>
      </c>
    </row>
    <row r="319" spans="1:21" ht="25.5">
      <c r="A319" s="486"/>
      <c r="B319" s="164" t="s">
        <v>327</v>
      </c>
      <c r="C319" s="548">
        <f t="shared" si="64"/>
        <v>126610.20000000001</v>
      </c>
      <c r="D319" s="551">
        <f>D320</f>
        <v>0</v>
      </c>
      <c r="E319" s="551">
        <f>E320</f>
        <v>98474.6</v>
      </c>
      <c r="F319" s="551">
        <f>F320</f>
        <v>0</v>
      </c>
      <c r="G319" s="551">
        <f>G320</f>
        <v>0</v>
      </c>
      <c r="H319" s="551">
        <f>H320</f>
        <v>28135.599999999999</v>
      </c>
      <c r="I319" s="553">
        <f>SUM(J319:N319)</f>
        <v>163281.15</v>
      </c>
      <c r="J319" s="551">
        <f>J320</f>
        <v>0</v>
      </c>
      <c r="K319" s="551">
        <f>K320</f>
        <v>126996.45</v>
      </c>
      <c r="L319" s="551">
        <f>L320</f>
        <v>0</v>
      </c>
      <c r="M319" s="551">
        <f>M320</f>
        <v>0</v>
      </c>
      <c r="N319" s="551">
        <f>N320</f>
        <v>36284.699999999997</v>
      </c>
      <c r="O319" s="551">
        <f>(I319/C319)*100</f>
        <v>128.96366169550319</v>
      </c>
      <c r="P319" s="165">
        <f>SUM(Q319:U319)</f>
        <v>163281.15</v>
      </c>
      <c r="Q319" s="551">
        <f>Q320</f>
        <v>0</v>
      </c>
      <c r="R319" s="551">
        <f>R320</f>
        <v>126996.45</v>
      </c>
      <c r="S319" s="551">
        <f>S320</f>
        <v>0</v>
      </c>
      <c r="T319" s="162">
        <f>T320</f>
        <v>0</v>
      </c>
      <c r="U319" s="162">
        <f>U320</f>
        <v>36284.699999999997</v>
      </c>
    </row>
    <row r="320" spans="1:21" ht="25.5">
      <c r="A320" s="486"/>
      <c r="B320" s="158" t="s">
        <v>328</v>
      </c>
      <c r="C320" s="548">
        <f t="shared" si="64"/>
        <v>126610.20000000001</v>
      </c>
      <c r="D320" s="551"/>
      <c r="E320" s="551">
        <v>98474.6</v>
      </c>
      <c r="F320" s="551">
        <v>0</v>
      </c>
      <c r="G320" s="551">
        <v>0</v>
      </c>
      <c r="H320" s="551">
        <v>28135.599999999999</v>
      </c>
      <c r="I320" s="553">
        <f>SUM(J320:N320)</f>
        <v>163281.15</v>
      </c>
      <c r="J320" s="551"/>
      <c r="K320" s="551">
        <v>126996.45</v>
      </c>
      <c r="L320" s="551"/>
      <c r="M320" s="551"/>
      <c r="N320" s="551">
        <v>36284.699999999997</v>
      </c>
      <c r="O320" s="551"/>
      <c r="P320" s="165">
        <f>SUM(Q320:U320)</f>
        <v>163281.15</v>
      </c>
      <c r="Q320" s="551"/>
      <c r="R320" s="551">
        <v>126996.45</v>
      </c>
      <c r="S320" s="551"/>
      <c r="T320" s="162"/>
      <c r="U320" s="162">
        <v>36284.699999999997</v>
      </c>
    </row>
    <row r="321" spans="1:21">
      <c r="A321" s="486"/>
      <c r="B321" s="164" t="s">
        <v>329</v>
      </c>
      <c r="C321" s="548">
        <f t="shared" si="64"/>
        <v>176</v>
      </c>
      <c r="D321" s="551">
        <f>D322</f>
        <v>0</v>
      </c>
      <c r="E321" s="551">
        <f t="shared" ref="E321:H323" si="72">E322</f>
        <v>0</v>
      </c>
      <c r="F321" s="551">
        <f t="shared" si="72"/>
        <v>152</v>
      </c>
      <c r="G321" s="551">
        <f t="shared" si="72"/>
        <v>0</v>
      </c>
      <c r="H321" s="551">
        <f t="shared" si="72"/>
        <v>24</v>
      </c>
      <c r="I321" s="553">
        <f>SUM(J321:N321)</f>
        <v>144</v>
      </c>
      <c r="J321" s="551">
        <f>J322</f>
        <v>0</v>
      </c>
      <c r="K321" s="551">
        <f>K322</f>
        <v>0</v>
      </c>
      <c r="L321" s="551">
        <f>L322</f>
        <v>120</v>
      </c>
      <c r="M321" s="551">
        <f>M322</f>
        <v>0</v>
      </c>
      <c r="N321" s="551">
        <f>N322</f>
        <v>24</v>
      </c>
      <c r="O321" s="551"/>
      <c r="P321" s="165">
        <f>SUM(Q321:U321)</f>
        <v>144</v>
      </c>
      <c r="Q321" s="551">
        <f>Q322</f>
        <v>0</v>
      </c>
      <c r="R321" s="551">
        <f>R322</f>
        <v>0</v>
      </c>
      <c r="S321" s="551">
        <f>S322</f>
        <v>120</v>
      </c>
      <c r="T321" s="162">
        <f>T322</f>
        <v>0</v>
      </c>
      <c r="U321" s="162">
        <f>U322</f>
        <v>24</v>
      </c>
    </row>
    <row r="322" spans="1:21" ht="25.5">
      <c r="A322" s="486"/>
      <c r="B322" s="158" t="s">
        <v>330</v>
      </c>
      <c r="C322" s="548">
        <f t="shared" si="64"/>
        <v>176</v>
      </c>
      <c r="D322" s="551"/>
      <c r="E322" s="551">
        <v>0</v>
      </c>
      <c r="F322" s="551">
        <v>152</v>
      </c>
      <c r="G322" s="551"/>
      <c r="H322" s="551">
        <v>24</v>
      </c>
      <c r="I322" s="553">
        <f>SUM(J322:N322)</f>
        <v>144</v>
      </c>
      <c r="J322" s="551">
        <v>0</v>
      </c>
      <c r="K322" s="551"/>
      <c r="L322" s="551">
        <v>120</v>
      </c>
      <c r="M322" s="551">
        <v>0</v>
      </c>
      <c r="N322" s="551">
        <v>24</v>
      </c>
      <c r="O322" s="551">
        <f>(I322/C322)*100</f>
        <v>81.818181818181827</v>
      </c>
      <c r="P322" s="165">
        <f>SUM(Q322:U322)</f>
        <v>144</v>
      </c>
      <c r="Q322" s="551">
        <v>0</v>
      </c>
      <c r="R322" s="551">
        <v>0</v>
      </c>
      <c r="S322" s="551">
        <v>120</v>
      </c>
      <c r="T322" s="162">
        <v>0</v>
      </c>
      <c r="U322" s="162">
        <v>24</v>
      </c>
    </row>
    <row r="323" spans="1:21">
      <c r="A323" s="486"/>
      <c r="B323" s="164" t="s">
        <v>331</v>
      </c>
      <c r="C323" s="548">
        <f t="shared" si="64"/>
        <v>57950</v>
      </c>
      <c r="D323" s="551">
        <f>D324</f>
        <v>12500</v>
      </c>
      <c r="E323" s="551">
        <f>E324</f>
        <v>12500</v>
      </c>
      <c r="F323" s="551">
        <f>F324</f>
        <v>450</v>
      </c>
      <c r="G323" s="551">
        <f t="shared" si="72"/>
        <v>0</v>
      </c>
      <c r="H323" s="551">
        <f t="shared" si="72"/>
        <v>32500</v>
      </c>
      <c r="I323" s="553">
        <f t="shared" si="66"/>
        <v>0</v>
      </c>
      <c r="J323" s="551">
        <f>J324</f>
        <v>0</v>
      </c>
      <c r="K323" s="551">
        <f>K324</f>
        <v>0</v>
      </c>
      <c r="L323" s="551">
        <f>L324</f>
        <v>0</v>
      </c>
      <c r="M323" s="551">
        <f>M324</f>
        <v>0</v>
      </c>
      <c r="N323" s="551">
        <f>N324</f>
        <v>0</v>
      </c>
      <c r="O323" s="551">
        <f>(I323/C323)*100</f>
        <v>0</v>
      </c>
      <c r="P323" s="165">
        <f t="shared" si="69"/>
        <v>0</v>
      </c>
      <c r="Q323" s="551">
        <f>Q324</f>
        <v>0</v>
      </c>
      <c r="R323" s="551">
        <f>R324</f>
        <v>0</v>
      </c>
      <c r="S323" s="551">
        <f>S324</f>
        <v>0</v>
      </c>
      <c r="T323" s="162">
        <f>T324</f>
        <v>0</v>
      </c>
      <c r="U323" s="162">
        <f>U324</f>
        <v>0</v>
      </c>
    </row>
    <row r="324" spans="1:21" ht="25.5">
      <c r="A324" s="486"/>
      <c r="B324" s="158" t="s">
        <v>332</v>
      </c>
      <c r="C324" s="548">
        <f t="shared" si="64"/>
        <v>57950</v>
      </c>
      <c r="D324" s="551">
        <v>12500</v>
      </c>
      <c r="E324" s="551">
        <v>12500</v>
      </c>
      <c r="F324" s="551">
        <v>450</v>
      </c>
      <c r="G324" s="551"/>
      <c r="H324" s="551">
        <v>32500</v>
      </c>
      <c r="I324" s="553">
        <f t="shared" si="66"/>
        <v>0</v>
      </c>
      <c r="J324" s="551"/>
      <c r="K324" s="551"/>
      <c r="L324" s="551"/>
      <c r="M324" s="551"/>
      <c r="N324" s="551"/>
      <c r="O324" s="551"/>
      <c r="P324" s="165">
        <f t="shared" si="69"/>
        <v>0</v>
      </c>
      <c r="Q324" s="551"/>
      <c r="R324" s="551"/>
      <c r="S324" s="551"/>
      <c r="T324" s="162"/>
      <c r="U324" s="162">
        <v>0</v>
      </c>
    </row>
    <row r="325" spans="1:21">
      <c r="A325" s="486"/>
      <c r="B325" s="164" t="s">
        <v>333</v>
      </c>
      <c r="C325" s="548">
        <f t="shared" si="64"/>
        <v>2500</v>
      </c>
      <c r="D325" s="551">
        <f>D326</f>
        <v>0</v>
      </c>
      <c r="E325" s="551">
        <f>E326</f>
        <v>0</v>
      </c>
      <c r="F325" s="551">
        <f>F326</f>
        <v>1000</v>
      </c>
      <c r="G325" s="551">
        <f>G326</f>
        <v>500</v>
      </c>
      <c r="H325" s="551">
        <f>H326</f>
        <v>1000</v>
      </c>
      <c r="I325" s="553">
        <f>SUM(J325:N325)</f>
        <v>525.30667000000005</v>
      </c>
      <c r="J325" s="551">
        <f>J326</f>
        <v>0</v>
      </c>
      <c r="K325" s="551">
        <f>K326</f>
        <v>0</v>
      </c>
      <c r="L325" s="551">
        <f>L326</f>
        <v>525.30667000000005</v>
      </c>
      <c r="M325" s="551">
        <f>M326</f>
        <v>0</v>
      </c>
      <c r="N325" s="551">
        <f>N326</f>
        <v>0</v>
      </c>
      <c r="O325" s="551"/>
      <c r="P325" s="165">
        <f>SUM(Q325:U325)</f>
        <v>525.30600000000004</v>
      </c>
      <c r="Q325" s="551">
        <f>Q326</f>
        <v>0</v>
      </c>
      <c r="R325" s="551">
        <f>R326</f>
        <v>0</v>
      </c>
      <c r="S325" s="551">
        <f>S326</f>
        <v>525.30600000000004</v>
      </c>
      <c r="T325" s="162">
        <f>T326</f>
        <v>0</v>
      </c>
      <c r="U325" s="162">
        <f>U326</f>
        <v>0</v>
      </c>
    </row>
    <row r="326" spans="1:21" ht="25.5">
      <c r="A326" s="486"/>
      <c r="B326" s="158" t="s">
        <v>334</v>
      </c>
      <c r="C326" s="548">
        <f t="shared" si="64"/>
        <v>2500</v>
      </c>
      <c r="D326" s="551"/>
      <c r="E326" s="551"/>
      <c r="F326" s="551">
        <v>1000</v>
      </c>
      <c r="G326" s="551">
        <v>500</v>
      </c>
      <c r="H326" s="551">
        <v>1000</v>
      </c>
      <c r="I326" s="553">
        <f>SUM(J326:N326)</f>
        <v>525.30667000000005</v>
      </c>
      <c r="J326" s="551"/>
      <c r="K326" s="551">
        <f>K376</f>
        <v>0</v>
      </c>
      <c r="L326" s="551">
        <v>525.30667000000005</v>
      </c>
      <c r="M326" s="551">
        <f>M376</f>
        <v>0</v>
      </c>
      <c r="N326" s="551">
        <v>0</v>
      </c>
      <c r="O326" s="551">
        <f>(I326/C326)*100</f>
        <v>21.012266800000003</v>
      </c>
      <c r="P326" s="165">
        <f>SUM(Q326:U326)</f>
        <v>525.30600000000004</v>
      </c>
      <c r="Q326" s="551"/>
      <c r="R326" s="551">
        <f>R376</f>
        <v>0</v>
      </c>
      <c r="S326" s="551">
        <v>525.30600000000004</v>
      </c>
      <c r="T326" s="162">
        <f>T376</f>
        <v>0</v>
      </c>
      <c r="U326" s="162">
        <v>0</v>
      </c>
    </row>
    <row r="327" spans="1:21">
      <c r="A327" s="486"/>
      <c r="B327" s="164" t="s">
        <v>335</v>
      </c>
      <c r="C327" s="548">
        <f t="shared" si="64"/>
        <v>0</v>
      </c>
      <c r="D327" s="551">
        <f>D328</f>
        <v>0</v>
      </c>
      <c r="E327" s="551">
        <f>E328</f>
        <v>0</v>
      </c>
      <c r="F327" s="551">
        <f>F328</f>
        <v>0</v>
      </c>
      <c r="G327" s="551">
        <f>G328</f>
        <v>0</v>
      </c>
      <c r="H327" s="551">
        <f>H328</f>
        <v>0</v>
      </c>
      <c r="I327" s="553">
        <f t="shared" si="66"/>
        <v>0</v>
      </c>
      <c r="J327" s="551">
        <f>J328</f>
        <v>0</v>
      </c>
      <c r="K327" s="551">
        <f>K328</f>
        <v>0</v>
      </c>
      <c r="L327" s="551">
        <f>L328</f>
        <v>0</v>
      </c>
      <c r="M327" s="551">
        <f>M328</f>
        <v>0</v>
      </c>
      <c r="N327" s="551">
        <f>N328</f>
        <v>0</v>
      </c>
      <c r="O327" s="551"/>
      <c r="P327" s="165">
        <f t="shared" si="69"/>
        <v>0</v>
      </c>
      <c r="Q327" s="551">
        <f>Q328</f>
        <v>0</v>
      </c>
      <c r="R327" s="551">
        <f>R328</f>
        <v>0</v>
      </c>
      <c r="S327" s="551">
        <f>S328</f>
        <v>0</v>
      </c>
      <c r="T327" s="162">
        <f>T328</f>
        <v>0</v>
      </c>
      <c r="U327" s="162">
        <f>U328</f>
        <v>0</v>
      </c>
    </row>
    <row r="328" spans="1:21">
      <c r="A328" s="486"/>
      <c r="B328" s="158" t="s">
        <v>335</v>
      </c>
      <c r="C328" s="548">
        <f t="shared" si="64"/>
        <v>0</v>
      </c>
      <c r="D328" s="551"/>
      <c r="E328" s="551"/>
      <c r="F328" s="551">
        <v>0</v>
      </c>
      <c r="G328" s="551"/>
      <c r="H328" s="551"/>
      <c r="I328" s="553">
        <f t="shared" si="66"/>
        <v>0</v>
      </c>
      <c r="J328" s="551"/>
      <c r="K328" s="551"/>
      <c r="L328" s="551">
        <v>0</v>
      </c>
      <c r="M328" s="551"/>
      <c r="N328" s="551"/>
      <c r="O328" s="551"/>
      <c r="P328" s="165">
        <f t="shared" si="69"/>
        <v>0</v>
      </c>
      <c r="Q328" s="551"/>
      <c r="R328" s="551"/>
      <c r="S328" s="551">
        <v>0</v>
      </c>
      <c r="T328" s="162"/>
      <c r="U328" s="162"/>
    </row>
    <row r="329" spans="1:21" ht="13.5">
      <c r="A329" s="486"/>
      <c r="B329" s="498" t="s">
        <v>336</v>
      </c>
      <c r="C329" s="550">
        <f t="shared" si="64"/>
        <v>0</v>
      </c>
      <c r="D329" s="551">
        <f>D330+D332</f>
        <v>0</v>
      </c>
      <c r="E329" s="551">
        <f>E330+E332</f>
        <v>0</v>
      </c>
      <c r="F329" s="551">
        <f>F330+F332</f>
        <v>0</v>
      </c>
      <c r="G329" s="551">
        <f>G330+G332</f>
        <v>0</v>
      </c>
      <c r="H329" s="551">
        <f>H330+H332</f>
        <v>0</v>
      </c>
      <c r="I329" s="552">
        <f t="shared" si="66"/>
        <v>0</v>
      </c>
      <c r="J329" s="551">
        <f>J330+J332</f>
        <v>0</v>
      </c>
      <c r="K329" s="551">
        <f>K330+K332</f>
        <v>0</v>
      </c>
      <c r="L329" s="551">
        <f>L330+L332</f>
        <v>0</v>
      </c>
      <c r="M329" s="551">
        <f>M330+M332</f>
        <v>0</v>
      </c>
      <c r="N329" s="551">
        <f>N330+N332</f>
        <v>0</v>
      </c>
      <c r="O329" s="551"/>
      <c r="P329" s="163">
        <f t="shared" si="69"/>
        <v>0</v>
      </c>
      <c r="Q329" s="551">
        <f>Q330+Q332</f>
        <v>0</v>
      </c>
      <c r="R329" s="551">
        <f>R330+R332</f>
        <v>0</v>
      </c>
      <c r="S329" s="551">
        <f>S330+S332</f>
        <v>0</v>
      </c>
      <c r="T329" s="162">
        <f>T330+T332</f>
        <v>0</v>
      </c>
      <c r="U329" s="162">
        <f>U330+U332</f>
        <v>0</v>
      </c>
    </row>
    <row r="330" spans="1:21" ht="25.5">
      <c r="A330" s="486"/>
      <c r="B330" s="164" t="s">
        <v>337</v>
      </c>
      <c r="C330" s="548">
        <f t="shared" si="64"/>
        <v>0</v>
      </c>
      <c r="D330" s="551">
        <f>D331</f>
        <v>0</v>
      </c>
      <c r="E330" s="551">
        <f>E331</f>
        <v>0</v>
      </c>
      <c r="F330" s="551">
        <f>F331</f>
        <v>0</v>
      </c>
      <c r="G330" s="551">
        <f>G331</f>
        <v>0</v>
      </c>
      <c r="H330" s="551">
        <f>H331</f>
        <v>0</v>
      </c>
      <c r="I330" s="553">
        <f t="shared" si="66"/>
        <v>0</v>
      </c>
      <c r="J330" s="551">
        <f>J331</f>
        <v>0</v>
      </c>
      <c r="K330" s="551">
        <f>K331</f>
        <v>0</v>
      </c>
      <c r="L330" s="551">
        <f>L331</f>
        <v>0</v>
      </c>
      <c r="M330" s="551">
        <f>M331</f>
        <v>0</v>
      </c>
      <c r="N330" s="551">
        <f>N331</f>
        <v>0</v>
      </c>
      <c r="O330" s="551"/>
      <c r="P330" s="165">
        <f t="shared" si="69"/>
        <v>0</v>
      </c>
      <c r="Q330" s="551">
        <f>Q331</f>
        <v>0</v>
      </c>
      <c r="R330" s="551">
        <f>R331</f>
        <v>0</v>
      </c>
      <c r="S330" s="551">
        <f>S331</f>
        <v>0</v>
      </c>
      <c r="T330" s="162">
        <f>T331</f>
        <v>0</v>
      </c>
      <c r="U330" s="162">
        <f>U331</f>
        <v>0</v>
      </c>
    </row>
    <row r="331" spans="1:21">
      <c r="A331" s="486"/>
      <c r="B331" s="158" t="s">
        <v>316</v>
      </c>
      <c r="C331" s="548">
        <f t="shared" si="64"/>
        <v>0</v>
      </c>
      <c r="D331" s="551"/>
      <c r="E331" s="551"/>
      <c r="F331" s="551"/>
      <c r="G331" s="551"/>
      <c r="H331" s="551"/>
      <c r="I331" s="553">
        <f t="shared" si="66"/>
        <v>0</v>
      </c>
      <c r="J331" s="551"/>
      <c r="K331" s="551">
        <v>0</v>
      </c>
      <c r="L331" s="551"/>
      <c r="M331" s="551"/>
      <c r="N331" s="551">
        <v>0</v>
      </c>
      <c r="O331" s="551"/>
      <c r="P331" s="165">
        <f t="shared" si="69"/>
        <v>0</v>
      </c>
      <c r="Q331" s="551"/>
      <c r="R331" s="551">
        <v>0</v>
      </c>
      <c r="S331" s="551"/>
      <c r="T331" s="162"/>
      <c r="U331" s="162">
        <v>0</v>
      </c>
    </row>
    <row r="332" spans="1:21" ht="25.5">
      <c r="A332" s="486"/>
      <c r="B332" s="164" t="s">
        <v>338</v>
      </c>
      <c r="C332" s="548">
        <f t="shared" si="64"/>
        <v>0</v>
      </c>
      <c r="D332" s="551">
        <f>D333</f>
        <v>0</v>
      </c>
      <c r="E332" s="551">
        <f>E333</f>
        <v>0</v>
      </c>
      <c r="F332" s="551">
        <f>F333</f>
        <v>0</v>
      </c>
      <c r="G332" s="551">
        <f>G333</f>
        <v>0</v>
      </c>
      <c r="H332" s="551">
        <f>H333</f>
        <v>0</v>
      </c>
      <c r="I332" s="553">
        <f t="shared" si="66"/>
        <v>0</v>
      </c>
      <c r="J332" s="551">
        <f>J333</f>
        <v>0</v>
      </c>
      <c r="K332" s="551">
        <f>K333</f>
        <v>0</v>
      </c>
      <c r="L332" s="551">
        <f>L333</f>
        <v>0</v>
      </c>
      <c r="M332" s="551">
        <f>M333</f>
        <v>0</v>
      </c>
      <c r="N332" s="551">
        <f>N333</f>
        <v>0</v>
      </c>
      <c r="O332" s="551"/>
      <c r="P332" s="165">
        <f t="shared" si="69"/>
        <v>0</v>
      </c>
      <c r="Q332" s="551">
        <f>Q333</f>
        <v>0</v>
      </c>
      <c r="R332" s="551">
        <f>R333</f>
        <v>0</v>
      </c>
      <c r="S332" s="551">
        <f>S333</f>
        <v>0</v>
      </c>
      <c r="T332" s="162">
        <f>T333</f>
        <v>0</v>
      </c>
      <c r="U332" s="162">
        <f>U333</f>
        <v>0</v>
      </c>
    </row>
    <row r="333" spans="1:21" ht="38.25">
      <c r="A333" s="486"/>
      <c r="B333" s="158" t="s">
        <v>339</v>
      </c>
      <c r="C333" s="548">
        <f t="shared" si="64"/>
        <v>0</v>
      </c>
      <c r="D333" s="551"/>
      <c r="E333" s="551"/>
      <c r="F333" s="551"/>
      <c r="G333" s="551"/>
      <c r="H333" s="551"/>
      <c r="I333" s="553">
        <f t="shared" si="66"/>
        <v>0</v>
      </c>
      <c r="J333" s="551"/>
      <c r="K333" s="551"/>
      <c r="L333" s="551"/>
      <c r="M333" s="551"/>
      <c r="N333" s="551"/>
      <c r="O333" s="551"/>
      <c r="P333" s="165">
        <f t="shared" si="69"/>
        <v>0</v>
      </c>
      <c r="Q333" s="551"/>
      <c r="R333" s="551"/>
      <c r="S333" s="551"/>
      <c r="T333" s="162"/>
      <c r="U333" s="162"/>
    </row>
    <row r="334" spans="1:21" ht="13.5">
      <c r="A334" s="486"/>
      <c r="B334" s="498" t="s">
        <v>340</v>
      </c>
      <c r="C334" s="548">
        <f>SUM(D334:H334)</f>
        <v>3005</v>
      </c>
      <c r="D334" s="551">
        <f>D335+D340+D342+D344</f>
        <v>50</v>
      </c>
      <c r="E334" s="551">
        <f>E335+E340+E342+E344</f>
        <v>2655</v>
      </c>
      <c r="F334" s="551">
        <f>F335+F340+F342+F344</f>
        <v>300</v>
      </c>
      <c r="G334" s="551">
        <f>G335+G340+G342+G344</f>
        <v>0</v>
      </c>
      <c r="H334" s="551">
        <f>H335+H340+H342+H344</f>
        <v>0</v>
      </c>
      <c r="I334" s="552">
        <f>SUM(J334:N334)</f>
        <v>3506</v>
      </c>
      <c r="J334" s="551">
        <f>J335+J340+J342+J344</f>
        <v>0</v>
      </c>
      <c r="K334" s="551">
        <f>K335+K340+K342+K344</f>
        <v>3136</v>
      </c>
      <c r="L334" s="551">
        <f>L335+L340+L342+L344</f>
        <v>370</v>
      </c>
      <c r="M334" s="551">
        <f>M335+M340+M342+M344</f>
        <v>0</v>
      </c>
      <c r="N334" s="551">
        <f>N335+N340+N342+N344</f>
        <v>0</v>
      </c>
      <c r="O334" s="551"/>
      <c r="P334" s="163">
        <f>SUM(Q334:U334)</f>
        <v>2590.4</v>
      </c>
      <c r="Q334" s="551">
        <f>Q335+Q340+Q342+Q344</f>
        <v>0</v>
      </c>
      <c r="R334" s="551">
        <f>R335+R340+R342+R344</f>
        <v>2220.4</v>
      </c>
      <c r="S334" s="551">
        <f>S335+S340+S342+S344</f>
        <v>370</v>
      </c>
      <c r="T334" s="162">
        <f>T335+T340+T342+T344</f>
        <v>0</v>
      </c>
      <c r="U334" s="162">
        <f>U335+U340+U342+U344</f>
        <v>0</v>
      </c>
    </row>
    <row r="335" spans="1:21">
      <c r="A335" s="486"/>
      <c r="B335" s="164" t="s">
        <v>341</v>
      </c>
      <c r="C335" s="548">
        <f t="shared" si="64"/>
        <v>1105</v>
      </c>
      <c r="D335" s="551">
        <f>D336+D337+D338+D339</f>
        <v>50</v>
      </c>
      <c r="E335" s="551">
        <f>E336+E337+E338+E339</f>
        <v>1055</v>
      </c>
      <c r="F335" s="551">
        <f>F336+F337+F338+F339</f>
        <v>0</v>
      </c>
      <c r="G335" s="551">
        <f>G336+G337+G338+G339</f>
        <v>0</v>
      </c>
      <c r="H335" s="551">
        <f>H336+H337+H338+H339</f>
        <v>0</v>
      </c>
      <c r="I335" s="553">
        <f>SUM(J335:N335)</f>
        <v>786</v>
      </c>
      <c r="J335" s="551">
        <f>J336+J337+J338+J339</f>
        <v>0</v>
      </c>
      <c r="K335" s="551">
        <f>K336+K337+K338+K339</f>
        <v>786</v>
      </c>
      <c r="L335" s="551">
        <f>L336+L337+L338+L339</f>
        <v>0</v>
      </c>
      <c r="M335" s="551">
        <f>M336+M337+M338+M339</f>
        <v>0</v>
      </c>
      <c r="N335" s="551">
        <f>N336+N337+N338+N339</f>
        <v>0</v>
      </c>
      <c r="O335" s="551"/>
      <c r="P335" s="165">
        <f t="shared" si="69"/>
        <v>470.4</v>
      </c>
      <c r="Q335" s="551">
        <f>Q336+Q337+Q338+Q339</f>
        <v>0</v>
      </c>
      <c r="R335" s="551">
        <f>R336+R337+R338+R339</f>
        <v>470.4</v>
      </c>
      <c r="S335" s="551">
        <f>S336+S337+S338+S339</f>
        <v>0</v>
      </c>
      <c r="T335" s="162">
        <f>T336+T337+T338+T339</f>
        <v>0</v>
      </c>
      <c r="U335" s="162">
        <f>U336+U337+U338+U339</f>
        <v>0</v>
      </c>
    </row>
    <row r="336" spans="1:21">
      <c r="A336" s="486"/>
      <c r="B336" s="158" t="s">
        <v>342</v>
      </c>
      <c r="C336" s="548">
        <f t="shared" si="64"/>
        <v>1000</v>
      </c>
      <c r="D336" s="551"/>
      <c r="E336" s="551">
        <v>1000</v>
      </c>
      <c r="F336" s="551"/>
      <c r="G336" s="551"/>
      <c r="H336" s="551"/>
      <c r="I336" s="553">
        <f>SUM(J336:N336)</f>
        <v>786</v>
      </c>
      <c r="J336" s="551"/>
      <c r="K336" s="551">
        <v>786</v>
      </c>
      <c r="L336" s="551"/>
      <c r="M336" s="551"/>
      <c r="N336" s="551"/>
      <c r="O336" s="551"/>
      <c r="P336" s="165">
        <f t="shared" si="69"/>
        <v>470.4</v>
      </c>
      <c r="Q336" s="551"/>
      <c r="R336" s="551">
        <v>470.4</v>
      </c>
      <c r="S336" s="551"/>
      <c r="T336" s="162"/>
      <c r="U336" s="162"/>
    </row>
    <row r="337" spans="1:21">
      <c r="A337" s="486"/>
      <c r="B337" s="158" t="s">
        <v>343</v>
      </c>
      <c r="C337" s="548">
        <f t="shared" si="64"/>
        <v>105</v>
      </c>
      <c r="D337" s="551">
        <v>50</v>
      </c>
      <c r="E337" s="551">
        <v>55</v>
      </c>
      <c r="F337" s="551"/>
      <c r="G337" s="551"/>
      <c r="H337" s="551"/>
      <c r="I337" s="553">
        <f t="shared" si="66"/>
        <v>0</v>
      </c>
      <c r="J337" s="551"/>
      <c r="K337" s="551"/>
      <c r="L337" s="551"/>
      <c r="M337" s="551"/>
      <c r="N337" s="551">
        <v>0</v>
      </c>
      <c r="O337" s="551"/>
      <c r="P337" s="165">
        <f t="shared" si="69"/>
        <v>0</v>
      </c>
      <c r="Q337" s="551"/>
      <c r="R337" s="551"/>
      <c r="S337" s="551"/>
      <c r="T337" s="162"/>
      <c r="U337" s="162">
        <v>0</v>
      </c>
    </row>
    <row r="338" spans="1:21">
      <c r="A338" s="486"/>
      <c r="B338" s="158" t="s">
        <v>344</v>
      </c>
      <c r="C338" s="548">
        <f t="shared" si="64"/>
        <v>0</v>
      </c>
      <c r="D338" s="551"/>
      <c r="E338" s="551"/>
      <c r="F338" s="551"/>
      <c r="G338" s="551"/>
      <c r="H338" s="551">
        <v>0</v>
      </c>
      <c r="I338" s="553">
        <f t="shared" si="66"/>
        <v>0</v>
      </c>
      <c r="J338" s="551"/>
      <c r="K338" s="551"/>
      <c r="L338" s="551"/>
      <c r="M338" s="551"/>
      <c r="N338" s="551">
        <v>0</v>
      </c>
      <c r="O338" s="551"/>
      <c r="P338" s="165">
        <f t="shared" si="69"/>
        <v>0</v>
      </c>
      <c r="Q338" s="551"/>
      <c r="R338" s="551"/>
      <c r="S338" s="551"/>
      <c r="T338" s="162"/>
      <c r="U338" s="162">
        <v>0</v>
      </c>
    </row>
    <row r="339" spans="1:21" ht="25.5">
      <c r="A339" s="486"/>
      <c r="B339" s="158" t="s">
        <v>345</v>
      </c>
      <c r="C339" s="548">
        <f t="shared" si="64"/>
        <v>0</v>
      </c>
      <c r="D339" s="551"/>
      <c r="E339" s="551">
        <v>0</v>
      </c>
      <c r="F339" s="551"/>
      <c r="G339" s="551"/>
      <c r="H339" s="551">
        <v>0</v>
      </c>
      <c r="I339" s="553">
        <f t="shared" si="66"/>
        <v>0</v>
      </c>
      <c r="J339" s="551"/>
      <c r="K339" s="551">
        <v>0</v>
      </c>
      <c r="L339" s="551"/>
      <c r="M339" s="551"/>
      <c r="N339" s="551">
        <v>0</v>
      </c>
      <c r="O339" s="551"/>
      <c r="P339" s="165">
        <f t="shared" si="69"/>
        <v>0</v>
      </c>
      <c r="Q339" s="551"/>
      <c r="R339" s="551">
        <v>0</v>
      </c>
      <c r="S339" s="551"/>
      <c r="T339" s="162"/>
      <c r="U339" s="162">
        <v>0</v>
      </c>
    </row>
    <row r="340" spans="1:21" ht="25.5">
      <c r="A340" s="486"/>
      <c r="B340" s="164" t="s">
        <v>346</v>
      </c>
      <c r="C340" s="548">
        <f t="shared" si="64"/>
        <v>0</v>
      </c>
      <c r="D340" s="551">
        <f>D341</f>
        <v>0</v>
      </c>
      <c r="E340" s="551">
        <f>E341</f>
        <v>0</v>
      </c>
      <c r="F340" s="551">
        <f>F341</f>
        <v>0</v>
      </c>
      <c r="G340" s="551">
        <f>G341</f>
        <v>0</v>
      </c>
      <c r="H340" s="551">
        <f>H341</f>
        <v>0</v>
      </c>
      <c r="I340" s="553">
        <f t="shared" si="66"/>
        <v>0</v>
      </c>
      <c r="J340" s="551">
        <f>J341</f>
        <v>0</v>
      </c>
      <c r="K340" s="551">
        <f>K341</f>
        <v>0</v>
      </c>
      <c r="L340" s="551">
        <f>L341</f>
        <v>0</v>
      </c>
      <c r="M340" s="551">
        <f>M341</f>
        <v>0</v>
      </c>
      <c r="N340" s="551">
        <f>N341</f>
        <v>0</v>
      </c>
      <c r="O340" s="551"/>
      <c r="P340" s="165">
        <f t="shared" si="69"/>
        <v>0</v>
      </c>
      <c r="Q340" s="551">
        <f>Q341</f>
        <v>0</v>
      </c>
      <c r="R340" s="551">
        <f>R341</f>
        <v>0</v>
      </c>
      <c r="S340" s="551">
        <f>S341</f>
        <v>0</v>
      </c>
      <c r="T340" s="162">
        <f>T341</f>
        <v>0</v>
      </c>
      <c r="U340" s="162">
        <f>U341</f>
        <v>0</v>
      </c>
    </row>
    <row r="341" spans="1:21" ht="25.5">
      <c r="A341" s="486"/>
      <c r="B341" s="158" t="s">
        <v>347</v>
      </c>
      <c r="C341" s="548">
        <f t="shared" si="64"/>
        <v>0</v>
      </c>
      <c r="D341" s="551"/>
      <c r="E341" s="551">
        <v>0</v>
      </c>
      <c r="F341" s="551"/>
      <c r="G341" s="551"/>
      <c r="H341" s="551">
        <v>0</v>
      </c>
      <c r="I341" s="553">
        <f t="shared" si="66"/>
        <v>0</v>
      </c>
      <c r="J341" s="551"/>
      <c r="K341" s="551">
        <v>0</v>
      </c>
      <c r="L341" s="551"/>
      <c r="M341" s="551"/>
      <c r="N341" s="551">
        <v>0</v>
      </c>
      <c r="O341" s="551"/>
      <c r="P341" s="165">
        <f t="shared" si="69"/>
        <v>0</v>
      </c>
      <c r="Q341" s="551"/>
      <c r="R341" s="551">
        <v>0</v>
      </c>
      <c r="S341" s="551"/>
      <c r="T341" s="162"/>
      <c r="U341" s="162">
        <v>0</v>
      </c>
    </row>
    <row r="342" spans="1:21">
      <c r="A342" s="486"/>
      <c r="B342" s="164" t="s">
        <v>348</v>
      </c>
      <c r="C342" s="548">
        <f t="shared" si="64"/>
        <v>1000</v>
      </c>
      <c r="D342" s="551">
        <f>D343</f>
        <v>0</v>
      </c>
      <c r="E342" s="551">
        <f>E343</f>
        <v>1000</v>
      </c>
      <c r="F342" s="551">
        <f>F343</f>
        <v>0</v>
      </c>
      <c r="G342" s="551">
        <f>G343</f>
        <v>0</v>
      </c>
      <c r="H342" s="551">
        <f>H343</f>
        <v>0</v>
      </c>
      <c r="I342" s="553">
        <f t="shared" si="66"/>
        <v>1750</v>
      </c>
      <c r="J342" s="551">
        <f>J343</f>
        <v>0</v>
      </c>
      <c r="K342" s="551">
        <f>K343</f>
        <v>1750</v>
      </c>
      <c r="L342" s="551">
        <f>L343</f>
        <v>0</v>
      </c>
      <c r="M342" s="551">
        <f>M343</f>
        <v>0</v>
      </c>
      <c r="N342" s="551">
        <f>N343</f>
        <v>0</v>
      </c>
      <c r="O342" s="551"/>
      <c r="P342" s="165">
        <f t="shared" si="69"/>
        <v>1750</v>
      </c>
      <c r="Q342" s="551">
        <f>Q343</f>
        <v>0</v>
      </c>
      <c r="R342" s="551">
        <f>R343</f>
        <v>1750</v>
      </c>
      <c r="S342" s="551">
        <f>S343</f>
        <v>0</v>
      </c>
      <c r="T342" s="162">
        <f>T343</f>
        <v>0</v>
      </c>
      <c r="U342" s="162">
        <f>U343</f>
        <v>0</v>
      </c>
    </row>
    <row r="343" spans="1:21" ht="25.5">
      <c r="A343" s="486"/>
      <c r="B343" s="158" t="s">
        <v>349</v>
      </c>
      <c r="C343" s="548">
        <f t="shared" si="64"/>
        <v>1000</v>
      </c>
      <c r="D343" s="551"/>
      <c r="E343" s="551">
        <v>1000</v>
      </c>
      <c r="F343" s="551"/>
      <c r="G343" s="551"/>
      <c r="H343" s="551"/>
      <c r="I343" s="553">
        <f t="shared" si="66"/>
        <v>1750</v>
      </c>
      <c r="J343" s="551"/>
      <c r="K343" s="551">
        <v>1750</v>
      </c>
      <c r="L343" s="551"/>
      <c r="M343" s="551"/>
      <c r="N343" s="551"/>
      <c r="O343" s="551"/>
      <c r="P343" s="165">
        <f t="shared" si="69"/>
        <v>1750</v>
      </c>
      <c r="Q343" s="551"/>
      <c r="R343" s="551">
        <v>1750</v>
      </c>
      <c r="S343" s="551"/>
      <c r="T343" s="162"/>
      <c r="U343" s="162"/>
    </row>
    <row r="344" spans="1:21">
      <c r="A344" s="486"/>
      <c r="B344" s="164" t="s">
        <v>350</v>
      </c>
      <c r="C344" s="548">
        <f t="shared" si="64"/>
        <v>900</v>
      </c>
      <c r="D344" s="551">
        <f>D345</f>
        <v>0</v>
      </c>
      <c r="E344" s="551">
        <f>E345</f>
        <v>600</v>
      </c>
      <c r="F344" s="551">
        <f>F345</f>
        <v>300</v>
      </c>
      <c r="G344" s="551">
        <f>G345</f>
        <v>0</v>
      </c>
      <c r="H344" s="551">
        <f>H345</f>
        <v>0</v>
      </c>
      <c r="I344" s="553">
        <f t="shared" si="66"/>
        <v>970</v>
      </c>
      <c r="J344" s="551">
        <f>J345</f>
        <v>0</v>
      </c>
      <c r="K344" s="551">
        <f>K345</f>
        <v>600</v>
      </c>
      <c r="L344" s="551">
        <f>L345</f>
        <v>370</v>
      </c>
      <c r="M344" s="551">
        <f>M345</f>
        <v>0</v>
      </c>
      <c r="N344" s="551">
        <f>N345</f>
        <v>0</v>
      </c>
      <c r="O344" s="551"/>
      <c r="P344" s="165">
        <f>SUM(Q344:U344)</f>
        <v>370</v>
      </c>
      <c r="Q344" s="551">
        <f>Q345</f>
        <v>0</v>
      </c>
      <c r="R344" s="551">
        <f>R345</f>
        <v>0</v>
      </c>
      <c r="S344" s="551">
        <f>S345</f>
        <v>370</v>
      </c>
      <c r="T344" s="162">
        <f>T345</f>
        <v>0</v>
      </c>
      <c r="U344" s="162">
        <f>U345</f>
        <v>0</v>
      </c>
    </row>
    <row r="345" spans="1:21" ht="25.5">
      <c r="A345" s="486"/>
      <c r="B345" s="158" t="s">
        <v>351</v>
      </c>
      <c r="C345" s="548">
        <f t="shared" si="64"/>
        <v>900</v>
      </c>
      <c r="D345" s="551"/>
      <c r="E345" s="551">
        <v>600</v>
      </c>
      <c r="F345" s="551">
        <v>300</v>
      </c>
      <c r="G345" s="551"/>
      <c r="H345" s="551"/>
      <c r="I345" s="553">
        <f t="shared" si="66"/>
        <v>970</v>
      </c>
      <c r="J345" s="551"/>
      <c r="K345" s="551">
        <v>600</v>
      </c>
      <c r="L345" s="551">
        <v>370</v>
      </c>
      <c r="M345" s="551"/>
      <c r="N345" s="551"/>
      <c r="O345" s="551"/>
      <c r="P345" s="165">
        <f>SUM(Q345:U345)</f>
        <v>370</v>
      </c>
      <c r="Q345" s="551"/>
      <c r="R345" s="551">
        <v>0</v>
      </c>
      <c r="S345" s="551">
        <v>370</v>
      </c>
      <c r="T345" s="162"/>
      <c r="U345" s="162"/>
    </row>
    <row r="346" spans="1:21" ht="13.5">
      <c r="A346" s="486"/>
      <c r="B346" s="161" t="s">
        <v>352</v>
      </c>
      <c r="C346" s="550">
        <f>SUM(D346:H346)</f>
        <v>83587.3</v>
      </c>
      <c r="D346" s="551">
        <f>D347+D349+D350</f>
        <v>31777.3</v>
      </c>
      <c r="E346" s="551">
        <f>E347+E349+E350</f>
        <v>33788</v>
      </c>
      <c r="F346" s="551">
        <f>F347+F349+F350</f>
        <v>0</v>
      </c>
      <c r="G346" s="551">
        <f>G347+G349+G350</f>
        <v>2000</v>
      </c>
      <c r="H346" s="551">
        <f>H347+H349+H350</f>
        <v>16022</v>
      </c>
      <c r="I346" s="552">
        <f>SUM(J346:N346)</f>
        <v>43216</v>
      </c>
      <c r="J346" s="551">
        <f>J347+J349+J350</f>
        <v>14816</v>
      </c>
      <c r="K346" s="551">
        <f>K347+K349+K350</f>
        <v>13900</v>
      </c>
      <c r="L346" s="551">
        <f>L347+L349+L350</f>
        <v>0</v>
      </c>
      <c r="M346" s="551">
        <f>M347+M349+M350</f>
        <v>0</v>
      </c>
      <c r="N346" s="551">
        <f>N347+N349+N350</f>
        <v>14500</v>
      </c>
      <c r="O346" s="551"/>
      <c r="P346" s="163">
        <f>SUM(Q346:U346)</f>
        <v>43216</v>
      </c>
      <c r="Q346" s="551">
        <f>Q347+Q349+Q350</f>
        <v>14816</v>
      </c>
      <c r="R346" s="551">
        <f>R347+R349+R350</f>
        <v>13900</v>
      </c>
      <c r="S346" s="551">
        <f>S347+S349+S350</f>
        <v>0</v>
      </c>
      <c r="T346" s="162">
        <f>T347+T349+T350</f>
        <v>0</v>
      </c>
      <c r="U346" s="162">
        <f>U347+U349+U350</f>
        <v>14500</v>
      </c>
    </row>
    <row r="347" spans="1:21" ht="25.5">
      <c r="A347" s="486"/>
      <c r="B347" s="170" t="s">
        <v>353</v>
      </c>
      <c r="C347" s="548">
        <f t="shared" si="64"/>
        <v>38634</v>
      </c>
      <c r="D347" s="551">
        <f>D348</f>
        <v>14816</v>
      </c>
      <c r="E347" s="551">
        <f>E348</f>
        <v>10296</v>
      </c>
      <c r="F347" s="551">
        <f>F348</f>
        <v>0</v>
      </c>
      <c r="G347" s="551">
        <f>G348</f>
        <v>0</v>
      </c>
      <c r="H347" s="551">
        <f>H348</f>
        <v>13522</v>
      </c>
      <c r="I347" s="553">
        <f>SUM(J347:N347)</f>
        <v>40516</v>
      </c>
      <c r="J347" s="551">
        <f>J348</f>
        <v>14816</v>
      </c>
      <c r="K347" s="551">
        <f>K348</f>
        <v>11200</v>
      </c>
      <c r="L347" s="551">
        <f>L348</f>
        <v>0</v>
      </c>
      <c r="M347" s="551">
        <f>M348</f>
        <v>0</v>
      </c>
      <c r="N347" s="551">
        <f>N348</f>
        <v>14500</v>
      </c>
      <c r="O347" s="551"/>
      <c r="P347" s="165">
        <f>SUM(Q347:U347)</f>
        <v>40516</v>
      </c>
      <c r="Q347" s="551">
        <f>Q348</f>
        <v>14816</v>
      </c>
      <c r="R347" s="551">
        <f>R348</f>
        <v>11200</v>
      </c>
      <c r="S347" s="551">
        <f>S348</f>
        <v>0</v>
      </c>
      <c r="T347" s="162">
        <f>T348</f>
        <v>0</v>
      </c>
      <c r="U347" s="162">
        <f>U348</f>
        <v>14500</v>
      </c>
    </row>
    <row r="348" spans="1:21" ht="38.25">
      <c r="A348" s="486"/>
      <c r="B348" s="158" t="s">
        <v>354</v>
      </c>
      <c r="C348" s="548">
        <f t="shared" si="64"/>
        <v>38634</v>
      </c>
      <c r="D348" s="551">
        <v>14816</v>
      </c>
      <c r="E348" s="551">
        <v>10296</v>
      </c>
      <c r="F348" s="551"/>
      <c r="G348" s="551"/>
      <c r="H348" s="551">
        <v>13522</v>
      </c>
      <c r="I348" s="553">
        <f>SUM(J348:N348)</f>
        <v>40516</v>
      </c>
      <c r="J348" s="551">
        <v>14816</v>
      </c>
      <c r="K348" s="551">
        <v>11200</v>
      </c>
      <c r="L348" s="551"/>
      <c r="M348" s="551"/>
      <c r="N348" s="551">
        <v>14500</v>
      </c>
      <c r="O348" s="551"/>
      <c r="P348" s="165">
        <f t="shared" si="69"/>
        <v>40516</v>
      </c>
      <c r="Q348" s="551">
        <v>14816</v>
      </c>
      <c r="R348" s="551">
        <v>11200</v>
      </c>
      <c r="S348" s="551"/>
      <c r="T348" s="162"/>
      <c r="U348" s="162">
        <v>14500</v>
      </c>
    </row>
    <row r="349" spans="1:21">
      <c r="A349" s="486"/>
      <c r="B349" s="158" t="s">
        <v>355</v>
      </c>
      <c r="C349" s="548">
        <f t="shared" si="64"/>
        <v>38503.300000000003</v>
      </c>
      <c r="D349" s="551">
        <v>15661.3</v>
      </c>
      <c r="E349" s="551">
        <v>21842</v>
      </c>
      <c r="F349" s="551"/>
      <c r="G349" s="551">
        <v>1000</v>
      </c>
      <c r="H349" s="551"/>
      <c r="I349" s="553"/>
      <c r="J349" s="551"/>
      <c r="K349" s="551"/>
      <c r="L349" s="551"/>
      <c r="M349" s="551"/>
      <c r="N349" s="551"/>
      <c r="O349" s="551"/>
      <c r="P349" s="165"/>
      <c r="Q349" s="551"/>
      <c r="R349" s="551"/>
      <c r="S349" s="551"/>
      <c r="T349" s="162"/>
      <c r="U349" s="162"/>
    </row>
    <row r="350" spans="1:21">
      <c r="A350" s="486"/>
      <c r="B350" s="158" t="s">
        <v>356</v>
      </c>
      <c r="C350" s="548">
        <f>SUM(D350:H350)</f>
        <v>6450</v>
      </c>
      <c r="D350" s="551">
        <v>1300</v>
      </c>
      <c r="E350" s="551">
        <v>1650</v>
      </c>
      <c r="F350" s="551"/>
      <c r="G350" s="551">
        <v>1000</v>
      </c>
      <c r="H350" s="551">
        <v>2500</v>
      </c>
      <c r="I350" s="553"/>
      <c r="J350" s="551"/>
      <c r="K350" s="551">
        <v>2700</v>
      </c>
      <c r="L350" s="551"/>
      <c r="M350" s="551"/>
      <c r="N350" s="551"/>
      <c r="O350" s="551"/>
      <c r="P350" s="165"/>
      <c r="Q350" s="551"/>
      <c r="R350" s="551">
        <v>2700</v>
      </c>
      <c r="S350" s="551"/>
      <c r="T350" s="162"/>
      <c r="U350" s="162"/>
    </row>
    <row r="351" spans="1:21" ht="13.5">
      <c r="A351" s="486"/>
      <c r="B351" s="498" t="s">
        <v>357</v>
      </c>
      <c r="C351" s="550">
        <f t="shared" ref="C351:C391" si="73">SUM(D351:H351)</f>
        <v>2000</v>
      </c>
      <c r="D351" s="551">
        <f>D352</f>
        <v>900</v>
      </c>
      <c r="E351" s="551">
        <f>E352</f>
        <v>1100</v>
      </c>
      <c r="F351" s="551">
        <f>F352</f>
        <v>0</v>
      </c>
      <c r="G351" s="551">
        <f>G352</f>
        <v>0</v>
      </c>
      <c r="H351" s="551">
        <f>H352</f>
        <v>0</v>
      </c>
      <c r="I351" s="552">
        <f t="shared" ref="I351:I387" si="74">SUM(J351:N351)</f>
        <v>0</v>
      </c>
      <c r="J351" s="551">
        <f>J352</f>
        <v>0</v>
      </c>
      <c r="K351" s="551">
        <f>K352</f>
        <v>0</v>
      </c>
      <c r="L351" s="551">
        <f>L352</f>
        <v>0</v>
      </c>
      <c r="M351" s="551">
        <f>M352</f>
        <v>0</v>
      </c>
      <c r="N351" s="551">
        <f>N352</f>
        <v>0</v>
      </c>
      <c r="O351" s="551"/>
      <c r="P351" s="163">
        <f>SUM(Q351:U351)</f>
        <v>0</v>
      </c>
      <c r="Q351" s="551">
        <f>Q352</f>
        <v>0</v>
      </c>
      <c r="R351" s="551">
        <f>R352</f>
        <v>0</v>
      </c>
      <c r="S351" s="551">
        <f>S352</f>
        <v>0</v>
      </c>
      <c r="T351" s="162">
        <f>T352</f>
        <v>0</v>
      </c>
      <c r="U351" s="162">
        <f>U352</f>
        <v>0</v>
      </c>
    </row>
    <row r="352" spans="1:21" ht="25.5">
      <c r="A352" s="486"/>
      <c r="B352" s="164" t="s">
        <v>358</v>
      </c>
      <c r="C352" s="548">
        <f t="shared" si="73"/>
        <v>2000</v>
      </c>
      <c r="D352" s="551">
        <f>D353+D354</f>
        <v>900</v>
      </c>
      <c r="E352" s="551">
        <f>E353+E354</f>
        <v>1100</v>
      </c>
      <c r="F352" s="551">
        <f>F353+F354</f>
        <v>0</v>
      </c>
      <c r="G352" s="551">
        <f>G353+G354</f>
        <v>0</v>
      </c>
      <c r="H352" s="551">
        <f>H353+H354</f>
        <v>0</v>
      </c>
      <c r="I352" s="553">
        <f t="shared" si="74"/>
        <v>0</v>
      </c>
      <c r="J352" s="551">
        <f>J353+J354+J355</f>
        <v>0</v>
      </c>
      <c r="K352" s="551">
        <f>K353+K354+K355</f>
        <v>0</v>
      </c>
      <c r="L352" s="551">
        <f>L353+L354</f>
        <v>0</v>
      </c>
      <c r="M352" s="551">
        <f>M353+M354</f>
        <v>0</v>
      </c>
      <c r="N352" s="551">
        <f>N353+N354</f>
        <v>0</v>
      </c>
      <c r="O352" s="551">
        <f>O353+O354</f>
        <v>0</v>
      </c>
      <c r="P352" s="165">
        <f>SUM(Q352:U352)</f>
        <v>0</v>
      </c>
      <c r="Q352" s="551">
        <f>Q353+Q354+Q355</f>
        <v>0</v>
      </c>
      <c r="R352" s="551">
        <f>R353+R354+R355</f>
        <v>0</v>
      </c>
      <c r="S352" s="551">
        <f>S353+S354</f>
        <v>0</v>
      </c>
      <c r="T352" s="162">
        <f>T353+T354</f>
        <v>0</v>
      </c>
      <c r="U352" s="162">
        <f>U353+U354</f>
        <v>0</v>
      </c>
    </row>
    <row r="353" spans="1:21" ht="25.5">
      <c r="A353" s="486"/>
      <c r="B353" s="158" t="s">
        <v>359</v>
      </c>
      <c r="C353" s="548">
        <f t="shared" si="73"/>
        <v>0</v>
      </c>
      <c r="D353" s="551"/>
      <c r="E353" s="551"/>
      <c r="F353" s="551"/>
      <c r="G353" s="551"/>
      <c r="H353" s="551"/>
      <c r="I353" s="553">
        <f t="shared" si="74"/>
        <v>0</v>
      </c>
      <c r="J353" s="551"/>
      <c r="K353" s="551"/>
      <c r="L353" s="551"/>
      <c r="M353" s="551"/>
      <c r="N353" s="551"/>
      <c r="O353" s="551"/>
      <c r="P353" s="165">
        <f>SUM(Q353:U353)</f>
        <v>0</v>
      </c>
      <c r="Q353" s="551"/>
      <c r="R353" s="551"/>
      <c r="S353" s="551"/>
      <c r="T353" s="162"/>
      <c r="U353" s="162"/>
    </row>
    <row r="354" spans="1:21" ht="25.5">
      <c r="A354" s="486"/>
      <c r="B354" s="158" t="s">
        <v>360</v>
      </c>
      <c r="C354" s="548">
        <f t="shared" si="73"/>
        <v>2000</v>
      </c>
      <c r="D354" s="551">
        <v>900</v>
      </c>
      <c r="E354" s="551">
        <v>1100</v>
      </c>
      <c r="F354" s="551"/>
      <c r="G354" s="551"/>
      <c r="H354" s="551"/>
      <c r="I354" s="553">
        <f t="shared" si="74"/>
        <v>0</v>
      </c>
      <c r="J354" s="551"/>
      <c r="K354" s="551"/>
      <c r="L354" s="551"/>
      <c r="M354" s="551"/>
      <c r="N354" s="551"/>
      <c r="O354" s="551"/>
      <c r="P354" s="165">
        <f>SUM(Q354:U354)</f>
        <v>0</v>
      </c>
      <c r="Q354" s="551"/>
      <c r="R354" s="551"/>
      <c r="S354" s="551"/>
      <c r="T354" s="162"/>
      <c r="U354" s="162"/>
    </row>
    <row r="355" spans="1:21">
      <c r="A355" s="486"/>
      <c r="B355" s="158" t="s">
        <v>361</v>
      </c>
      <c r="C355" s="548"/>
      <c r="D355" s="551"/>
      <c r="E355" s="551"/>
      <c r="F355" s="551"/>
      <c r="G355" s="551"/>
      <c r="H355" s="551"/>
      <c r="I355" s="553"/>
      <c r="J355" s="551"/>
      <c r="K355" s="551"/>
      <c r="L355" s="551"/>
      <c r="M355" s="551"/>
      <c r="N355" s="551"/>
      <c r="O355" s="551"/>
      <c r="P355" s="165"/>
      <c r="Q355" s="551"/>
      <c r="R355" s="551"/>
      <c r="S355" s="551"/>
      <c r="T355" s="162"/>
      <c r="U355" s="162"/>
    </row>
    <row r="356" spans="1:21" ht="13.5">
      <c r="A356" s="486"/>
      <c r="B356" s="161" t="s">
        <v>198</v>
      </c>
      <c r="C356" s="550">
        <f t="shared" si="73"/>
        <v>150</v>
      </c>
      <c r="D356" s="551">
        <f>D357+D359</f>
        <v>0</v>
      </c>
      <c r="E356" s="551">
        <f>E357+E359</f>
        <v>150</v>
      </c>
      <c r="F356" s="551">
        <f>F357+F359</f>
        <v>0</v>
      </c>
      <c r="G356" s="551">
        <f>G357+G359</f>
        <v>0</v>
      </c>
      <c r="H356" s="551">
        <f>H357+H359</f>
        <v>0</v>
      </c>
      <c r="I356" s="552">
        <f t="shared" si="74"/>
        <v>0</v>
      </c>
      <c r="J356" s="551">
        <f>J357+J359</f>
        <v>0</v>
      </c>
      <c r="K356" s="551">
        <f>K357+K359</f>
        <v>0</v>
      </c>
      <c r="L356" s="551">
        <f>L357+L359</f>
        <v>0</v>
      </c>
      <c r="M356" s="551">
        <f>M357+M359</f>
        <v>0</v>
      </c>
      <c r="N356" s="551">
        <f>N357+N359</f>
        <v>0</v>
      </c>
      <c r="O356" s="551"/>
      <c r="P356" s="163">
        <f t="shared" ref="P356:P387" si="75">SUM(Q356:U356)</f>
        <v>0</v>
      </c>
      <c r="Q356" s="551">
        <f>Q357+Q359</f>
        <v>0</v>
      </c>
      <c r="R356" s="551">
        <f>R357+R359</f>
        <v>0</v>
      </c>
      <c r="S356" s="551">
        <f>S357+S359</f>
        <v>0</v>
      </c>
      <c r="T356" s="162">
        <f>T357+T359</f>
        <v>0</v>
      </c>
      <c r="U356" s="162">
        <f>U357+U359</f>
        <v>0</v>
      </c>
    </row>
    <row r="357" spans="1:21">
      <c r="A357" s="486"/>
      <c r="B357" s="164" t="s">
        <v>362</v>
      </c>
      <c r="C357" s="548">
        <f t="shared" si="73"/>
        <v>0</v>
      </c>
      <c r="D357" s="551">
        <f>D358</f>
        <v>0</v>
      </c>
      <c r="E357" s="551">
        <f>E358</f>
        <v>0</v>
      </c>
      <c r="F357" s="551">
        <f>F358</f>
        <v>0</v>
      </c>
      <c r="G357" s="551">
        <f>G358</f>
        <v>0</v>
      </c>
      <c r="H357" s="551">
        <f>H358</f>
        <v>0</v>
      </c>
      <c r="I357" s="553">
        <f t="shared" si="74"/>
        <v>0</v>
      </c>
      <c r="J357" s="551">
        <f>J358</f>
        <v>0</v>
      </c>
      <c r="K357" s="551">
        <f>K358</f>
        <v>0</v>
      </c>
      <c r="L357" s="551">
        <f>L358</f>
        <v>0</v>
      </c>
      <c r="M357" s="551">
        <f>M358</f>
        <v>0</v>
      </c>
      <c r="N357" s="551">
        <f>N358</f>
        <v>0</v>
      </c>
      <c r="O357" s="551"/>
      <c r="P357" s="165">
        <f t="shared" si="75"/>
        <v>0</v>
      </c>
      <c r="Q357" s="551">
        <f>Q358</f>
        <v>0</v>
      </c>
      <c r="R357" s="551">
        <f>R358</f>
        <v>0</v>
      </c>
      <c r="S357" s="551">
        <f>S358</f>
        <v>0</v>
      </c>
      <c r="T357" s="162">
        <f>T358</f>
        <v>0</v>
      </c>
      <c r="U357" s="162">
        <f>U358</f>
        <v>0</v>
      </c>
    </row>
    <row r="358" spans="1:21">
      <c r="A358" s="486"/>
      <c r="B358" s="158" t="s">
        <v>363</v>
      </c>
      <c r="C358" s="548">
        <f t="shared" si="73"/>
        <v>0</v>
      </c>
      <c r="D358" s="551"/>
      <c r="E358" s="551"/>
      <c r="F358" s="551"/>
      <c r="G358" s="551"/>
      <c r="H358" s="551"/>
      <c r="I358" s="553">
        <f t="shared" si="74"/>
        <v>0</v>
      </c>
      <c r="J358" s="551"/>
      <c r="K358" s="551"/>
      <c r="L358" s="551"/>
      <c r="M358" s="551"/>
      <c r="N358" s="551"/>
      <c r="O358" s="551"/>
      <c r="P358" s="165">
        <f t="shared" si="75"/>
        <v>0</v>
      </c>
      <c r="Q358" s="551"/>
      <c r="R358" s="551"/>
      <c r="S358" s="551"/>
      <c r="T358" s="162"/>
      <c r="U358" s="162"/>
    </row>
    <row r="359" spans="1:21" ht="25.5">
      <c r="A359" s="486"/>
      <c r="B359" s="170" t="s">
        <v>364</v>
      </c>
      <c r="C359" s="548">
        <f t="shared" si="73"/>
        <v>150</v>
      </c>
      <c r="D359" s="551">
        <f>D360</f>
        <v>0</v>
      </c>
      <c r="E359" s="551">
        <v>150</v>
      </c>
      <c r="F359" s="551">
        <f>F360</f>
        <v>0</v>
      </c>
      <c r="G359" s="551">
        <f>G360</f>
        <v>0</v>
      </c>
      <c r="H359" s="551">
        <f>H360</f>
        <v>0</v>
      </c>
      <c r="I359" s="553">
        <f t="shared" si="74"/>
        <v>0</v>
      </c>
      <c r="J359" s="551">
        <f>J360</f>
        <v>0</v>
      </c>
      <c r="K359" s="551">
        <f>K360</f>
        <v>0</v>
      </c>
      <c r="L359" s="551">
        <f>L360</f>
        <v>0</v>
      </c>
      <c r="M359" s="551">
        <f>M360</f>
        <v>0</v>
      </c>
      <c r="N359" s="551">
        <f>N360</f>
        <v>0</v>
      </c>
      <c r="O359" s="551"/>
      <c r="P359" s="165">
        <f t="shared" si="75"/>
        <v>0</v>
      </c>
      <c r="Q359" s="551">
        <f>Q360</f>
        <v>0</v>
      </c>
      <c r="R359" s="551">
        <f>R360</f>
        <v>0</v>
      </c>
      <c r="S359" s="551">
        <f>S360</f>
        <v>0</v>
      </c>
      <c r="T359" s="162">
        <f>T360</f>
        <v>0</v>
      </c>
      <c r="U359" s="162">
        <f>U360</f>
        <v>0</v>
      </c>
    </row>
    <row r="360" spans="1:21" ht="38.25">
      <c r="A360" s="486"/>
      <c r="B360" s="169" t="s">
        <v>365</v>
      </c>
      <c r="C360" s="548">
        <f t="shared" si="73"/>
        <v>0</v>
      </c>
      <c r="D360" s="551"/>
      <c r="E360" s="551"/>
      <c r="F360" s="551"/>
      <c r="G360" s="551"/>
      <c r="H360" s="551"/>
      <c r="I360" s="553">
        <f t="shared" si="74"/>
        <v>0</v>
      </c>
      <c r="J360" s="551"/>
      <c r="K360" s="551"/>
      <c r="L360" s="551"/>
      <c r="M360" s="551"/>
      <c r="N360" s="551"/>
      <c r="O360" s="551"/>
      <c r="P360" s="165">
        <f t="shared" si="75"/>
        <v>0</v>
      </c>
      <c r="Q360" s="551"/>
      <c r="R360" s="551"/>
      <c r="S360" s="551"/>
      <c r="T360" s="162"/>
      <c r="U360" s="162"/>
    </row>
    <row r="361" spans="1:21" ht="13.5">
      <c r="A361" s="486"/>
      <c r="B361" s="161" t="s">
        <v>366</v>
      </c>
      <c r="C361" s="550">
        <f t="shared" si="73"/>
        <v>44707</v>
      </c>
      <c r="D361" s="551">
        <f>D362</f>
        <v>4425</v>
      </c>
      <c r="E361" s="551">
        <f t="shared" ref="E361:U361" si="76">E362</f>
        <v>31800</v>
      </c>
      <c r="F361" s="551">
        <f t="shared" si="76"/>
        <v>0</v>
      </c>
      <c r="G361" s="551">
        <f t="shared" si="76"/>
        <v>0</v>
      </c>
      <c r="H361" s="551">
        <f t="shared" si="76"/>
        <v>8482</v>
      </c>
      <c r="I361" s="558">
        <f>I362</f>
        <v>3450</v>
      </c>
      <c r="J361" s="551">
        <f>J362</f>
        <v>600</v>
      </c>
      <c r="K361" s="551">
        <f>K362</f>
        <v>2400</v>
      </c>
      <c r="L361" s="551">
        <f t="shared" si="76"/>
        <v>0</v>
      </c>
      <c r="M361" s="551">
        <f t="shared" si="76"/>
        <v>0</v>
      </c>
      <c r="N361" s="551">
        <f>N362</f>
        <v>450</v>
      </c>
      <c r="O361" s="551">
        <f t="shared" si="76"/>
        <v>0</v>
      </c>
      <c r="P361" s="168">
        <f>P362</f>
        <v>3450</v>
      </c>
      <c r="Q361" s="551">
        <f t="shared" si="76"/>
        <v>600</v>
      </c>
      <c r="R361" s="551">
        <f t="shared" si="76"/>
        <v>2400</v>
      </c>
      <c r="S361" s="551">
        <f t="shared" si="76"/>
        <v>0</v>
      </c>
      <c r="T361" s="162">
        <f t="shared" si="76"/>
        <v>0</v>
      </c>
      <c r="U361" s="162">
        <f t="shared" si="76"/>
        <v>450</v>
      </c>
    </row>
    <row r="362" spans="1:21">
      <c r="A362" s="486"/>
      <c r="B362" s="170" t="s">
        <v>367</v>
      </c>
      <c r="C362" s="548">
        <f t="shared" si="73"/>
        <v>44707</v>
      </c>
      <c r="D362" s="551">
        <f>D363+D364</f>
        <v>4425</v>
      </c>
      <c r="E362" s="551">
        <f>E363+E364</f>
        <v>31800</v>
      </c>
      <c r="F362" s="551">
        <f>F363+F364</f>
        <v>0</v>
      </c>
      <c r="G362" s="551">
        <f>G363+G364</f>
        <v>0</v>
      </c>
      <c r="H362" s="551">
        <f>H363+H364</f>
        <v>8482</v>
      </c>
      <c r="I362" s="553">
        <f>SUM(J362:N362)</f>
        <v>3450</v>
      </c>
      <c r="J362" s="551">
        <f>J363+J364</f>
        <v>600</v>
      </c>
      <c r="K362" s="551">
        <f>K363+K364</f>
        <v>2400</v>
      </c>
      <c r="L362" s="551">
        <f>L363+L364</f>
        <v>0</v>
      </c>
      <c r="M362" s="551">
        <f>M363+M364</f>
        <v>0</v>
      </c>
      <c r="N362" s="551">
        <f>N363+N364</f>
        <v>450</v>
      </c>
      <c r="O362" s="551"/>
      <c r="P362" s="165">
        <f>SUM(Q362:U362)</f>
        <v>3450</v>
      </c>
      <c r="Q362" s="551">
        <f>Q363+Q364</f>
        <v>600</v>
      </c>
      <c r="R362" s="551">
        <f>R363+R364</f>
        <v>2400</v>
      </c>
      <c r="S362" s="551">
        <f>S363+S364</f>
        <v>0</v>
      </c>
      <c r="T362" s="162">
        <f>T363+T364</f>
        <v>0</v>
      </c>
      <c r="U362" s="162">
        <f>U363+U364</f>
        <v>450</v>
      </c>
    </row>
    <row r="363" spans="1:21">
      <c r="A363" s="486"/>
      <c r="B363" s="169" t="s">
        <v>368</v>
      </c>
      <c r="C363" s="548">
        <f t="shared" si="73"/>
        <v>22027</v>
      </c>
      <c r="D363" s="551">
        <v>2025</v>
      </c>
      <c r="E363" s="551">
        <v>18000</v>
      </c>
      <c r="F363" s="551"/>
      <c r="G363" s="551"/>
      <c r="H363" s="551">
        <v>2002</v>
      </c>
      <c r="I363" s="553">
        <f>SUM(J363:N363)</f>
        <v>3450</v>
      </c>
      <c r="J363" s="551">
        <v>600</v>
      </c>
      <c r="K363" s="551">
        <v>2400</v>
      </c>
      <c r="L363" s="551"/>
      <c r="M363" s="551"/>
      <c r="N363" s="551">
        <v>450</v>
      </c>
      <c r="O363" s="551"/>
      <c r="P363" s="165">
        <f>SUM(Q363:U363)</f>
        <v>3450</v>
      </c>
      <c r="Q363" s="551">
        <v>600</v>
      </c>
      <c r="R363" s="551">
        <v>2400</v>
      </c>
      <c r="S363" s="551"/>
      <c r="T363" s="162"/>
      <c r="U363" s="162">
        <v>450</v>
      </c>
    </row>
    <row r="364" spans="1:21">
      <c r="A364" s="486"/>
      <c r="B364" s="158" t="s">
        <v>369</v>
      </c>
      <c r="C364" s="548">
        <f t="shared" si="73"/>
        <v>22680</v>
      </c>
      <c r="D364" s="551">
        <v>2400</v>
      </c>
      <c r="E364" s="551">
        <v>13800</v>
      </c>
      <c r="F364" s="551"/>
      <c r="G364" s="551"/>
      <c r="H364" s="551">
        <v>6480</v>
      </c>
      <c r="I364" s="553">
        <f t="shared" si="74"/>
        <v>0</v>
      </c>
      <c r="J364" s="551"/>
      <c r="K364" s="551"/>
      <c r="L364" s="551"/>
      <c r="M364" s="551"/>
      <c r="N364" s="551"/>
      <c r="O364" s="551"/>
      <c r="P364" s="165">
        <f t="shared" si="75"/>
        <v>0</v>
      </c>
      <c r="Q364" s="551"/>
      <c r="R364" s="551"/>
      <c r="S364" s="551"/>
      <c r="T364" s="162"/>
      <c r="U364" s="162"/>
    </row>
    <row r="365" spans="1:21" ht="13.5">
      <c r="A365" s="486"/>
      <c r="B365" s="498" t="s">
        <v>370</v>
      </c>
      <c r="C365" s="550">
        <f>SUM(D365:H365)</f>
        <v>10029.200000000001</v>
      </c>
      <c r="D365" s="551">
        <f>D366+D368+D370+D382+D384+D386+D389</f>
        <v>0</v>
      </c>
      <c r="E365" s="551">
        <f>E366+E368+E370+E382+E384+E386+E389</f>
        <v>7569.2000000000007</v>
      </c>
      <c r="F365" s="551">
        <f>F366+F368+F370+F382+F384+F386+F389+F390+F391</f>
        <v>2460</v>
      </c>
      <c r="G365" s="551">
        <f>G366+G368+G370+G382+G384+G386+G389</f>
        <v>0</v>
      </c>
      <c r="H365" s="551">
        <f>H366+H368+H370+H382+H384+H386+H389</f>
        <v>0</v>
      </c>
      <c r="I365" s="552">
        <f t="shared" ref="I365:I370" si="77">SUM(J365:N365)</f>
        <v>10171.03025</v>
      </c>
      <c r="J365" s="551">
        <f>J366+J368+J370+J382+J384+J386+J389</f>
        <v>0</v>
      </c>
      <c r="K365" s="551">
        <f>K366+K368+K370+K382+K384+K386+K389</f>
        <v>8881.6762500000004</v>
      </c>
      <c r="L365" s="551">
        <f>L366+L368+L370+L382+L384+L386+L389</f>
        <v>1289.354</v>
      </c>
      <c r="M365" s="551">
        <f>M366+M368+M370+M382+M384+M386+M389</f>
        <v>0</v>
      </c>
      <c r="N365" s="551">
        <f>N366+N368+N370+N382+N384+N386+N389</f>
        <v>0</v>
      </c>
      <c r="O365" s="551">
        <f>O366+O368+O370+O384+O386+O390+O391</f>
        <v>0</v>
      </c>
      <c r="P365" s="163">
        <f t="shared" ref="P365:P370" si="78">SUM(Q365:U365)</f>
        <v>10171.03025</v>
      </c>
      <c r="Q365" s="551">
        <f>Q366+Q368+Q370+Q382+Q384+Q386+Q389</f>
        <v>0</v>
      </c>
      <c r="R365" s="551">
        <f>R366+R368+R370+R382+R384+R386+R389</f>
        <v>8881.6762500000004</v>
      </c>
      <c r="S365" s="551">
        <f>S366+S368+S370+S382+S384+S386+S389</f>
        <v>1289.354</v>
      </c>
      <c r="T365" s="162">
        <f>T366+T368+T370+T382+T384+T386+T389</f>
        <v>0</v>
      </c>
      <c r="U365" s="162">
        <f>U366+U368+U370+U382+U384+U386+U389</f>
        <v>0</v>
      </c>
    </row>
    <row r="366" spans="1:21">
      <c r="A366" s="486"/>
      <c r="B366" s="171" t="s">
        <v>371</v>
      </c>
      <c r="C366" s="548">
        <f t="shared" si="73"/>
        <v>1079.9000000000001</v>
      </c>
      <c r="D366" s="551">
        <f>D367</f>
        <v>0</v>
      </c>
      <c r="E366" s="551">
        <f>E367</f>
        <v>1079.9000000000001</v>
      </c>
      <c r="F366" s="551">
        <f>F367</f>
        <v>0</v>
      </c>
      <c r="G366" s="551">
        <f>G367</f>
        <v>0</v>
      </c>
      <c r="H366" s="551">
        <f>H367</f>
        <v>0</v>
      </c>
      <c r="I366" s="553">
        <f t="shared" si="77"/>
        <v>1359.21425</v>
      </c>
      <c r="J366" s="551">
        <f>J367</f>
        <v>0</v>
      </c>
      <c r="K366" s="551">
        <f>K367</f>
        <v>1359.21425</v>
      </c>
      <c r="L366" s="551">
        <f>L367</f>
        <v>0</v>
      </c>
      <c r="M366" s="551">
        <f>M367</f>
        <v>0</v>
      </c>
      <c r="N366" s="551">
        <f>N367</f>
        <v>0</v>
      </c>
      <c r="O366" s="551"/>
      <c r="P366" s="165">
        <f t="shared" si="78"/>
        <v>1359.21425</v>
      </c>
      <c r="Q366" s="551">
        <f>Q367</f>
        <v>0</v>
      </c>
      <c r="R366" s="551">
        <f>R367</f>
        <v>1359.21425</v>
      </c>
      <c r="S366" s="551">
        <f>S367</f>
        <v>0</v>
      </c>
      <c r="T366" s="162">
        <f>T367</f>
        <v>0</v>
      </c>
      <c r="U366" s="162">
        <f>U367</f>
        <v>0</v>
      </c>
    </row>
    <row r="367" spans="1:21">
      <c r="A367" s="486"/>
      <c r="B367" s="70" t="s">
        <v>372</v>
      </c>
      <c r="C367" s="548">
        <f t="shared" si="73"/>
        <v>1079.9000000000001</v>
      </c>
      <c r="D367" s="551"/>
      <c r="E367" s="551">
        <v>1079.9000000000001</v>
      </c>
      <c r="F367" s="551"/>
      <c r="G367" s="551"/>
      <c r="H367" s="551"/>
      <c r="I367" s="553">
        <f t="shared" si="77"/>
        <v>1359.21425</v>
      </c>
      <c r="J367" s="551"/>
      <c r="K367" s="551">
        <v>1359.21425</v>
      </c>
      <c r="L367" s="551"/>
      <c r="M367" s="551"/>
      <c r="N367" s="551"/>
      <c r="O367" s="551"/>
      <c r="P367" s="165">
        <f t="shared" si="78"/>
        <v>1359.21425</v>
      </c>
      <c r="Q367" s="551"/>
      <c r="R367" s="551">
        <v>1359.21425</v>
      </c>
      <c r="S367" s="551"/>
      <c r="T367" s="162"/>
      <c r="U367" s="162"/>
    </row>
    <row r="368" spans="1:21">
      <c r="A368" s="486"/>
      <c r="B368" s="171" t="s">
        <v>373</v>
      </c>
      <c r="C368" s="548">
        <f t="shared" si="73"/>
        <v>6489.3</v>
      </c>
      <c r="D368" s="551">
        <f>D369</f>
        <v>0</v>
      </c>
      <c r="E368" s="551">
        <f>E369</f>
        <v>6489.3</v>
      </c>
      <c r="F368" s="551">
        <f>F369</f>
        <v>0</v>
      </c>
      <c r="G368" s="551">
        <f>G369</f>
        <v>0</v>
      </c>
      <c r="H368" s="551">
        <f>H369</f>
        <v>0</v>
      </c>
      <c r="I368" s="553">
        <f t="shared" si="77"/>
        <v>7522.4620000000004</v>
      </c>
      <c r="J368" s="551">
        <f>J369</f>
        <v>0</v>
      </c>
      <c r="K368" s="551">
        <f>K369</f>
        <v>7522.4620000000004</v>
      </c>
      <c r="L368" s="551">
        <f>L369</f>
        <v>0</v>
      </c>
      <c r="M368" s="551">
        <f>M369</f>
        <v>0</v>
      </c>
      <c r="N368" s="551">
        <f>N369</f>
        <v>0</v>
      </c>
      <c r="O368" s="551"/>
      <c r="P368" s="165">
        <f t="shared" si="78"/>
        <v>7522.4620000000004</v>
      </c>
      <c r="Q368" s="551">
        <f>Q369</f>
        <v>0</v>
      </c>
      <c r="R368" s="551">
        <f>R369</f>
        <v>7522.4620000000004</v>
      </c>
      <c r="S368" s="551">
        <f>S369</f>
        <v>0</v>
      </c>
      <c r="T368" s="162">
        <f>T369</f>
        <v>0</v>
      </c>
      <c r="U368" s="162">
        <f>U369</f>
        <v>0</v>
      </c>
    </row>
    <row r="369" spans="1:21">
      <c r="A369" s="486"/>
      <c r="B369" s="70" t="s">
        <v>374</v>
      </c>
      <c r="C369" s="548">
        <f t="shared" si="73"/>
        <v>6489.3</v>
      </c>
      <c r="D369" s="551"/>
      <c r="E369" s="551">
        <v>6489.3</v>
      </c>
      <c r="F369" s="551"/>
      <c r="G369" s="551"/>
      <c r="H369" s="551"/>
      <c r="I369" s="553">
        <f t="shared" si="77"/>
        <v>7522.4620000000004</v>
      </c>
      <c r="J369" s="551"/>
      <c r="K369" s="551">
        <v>7522.4620000000004</v>
      </c>
      <c r="L369" s="551"/>
      <c r="M369" s="551"/>
      <c r="N369" s="551"/>
      <c r="O369" s="551"/>
      <c r="P369" s="165">
        <f t="shared" si="78"/>
        <v>7522.4620000000004</v>
      </c>
      <c r="Q369" s="551"/>
      <c r="R369" s="551">
        <v>7522.4620000000004</v>
      </c>
      <c r="S369" s="551"/>
      <c r="T369" s="162"/>
      <c r="U369" s="162"/>
    </row>
    <row r="370" spans="1:21">
      <c r="A370" s="486"/>
      <c r="B370" s="171" t="s">
        <v>375</v>
      </c>
      <c r="C370" s="548">
        <f t="shared" si="73"/>
        <v>520</v>
      </c>
      <c r="D370" s="551">
        <f>SUM(D371:D381)</f>
        <v>0</v>
      </c>
      <c r="E370" s="551">
        <f>SUM(E371:E381)</f>
        <v>0</v>
      </c>
      <c r="F370" s="551">
        <f>F371+F372+F373+F374+F375+F376+F377+F378+F379</f>
        <v>520</v>
      </c>
      <c r="G370" s="551">
        <f>SUM(G371:G381)</f>
        <v>0</v>
      </c>
      <c r="H370" s="551">
        <f>SUM(H371:H381)</f>
        <v>0</v>
      </c>
      <c r="I370" s="553">
        <f t="shared" si="77"/>
        <v>280</v>
      </c>
      <c r="J370" s="551">
        <f>SUM(J371:J381)</f>
        <v>0</v>
      </c>
      <c r="K370" s="551">
        <f>SUM(K371:K381)</f>
        <v>0</v>
      </c>
      <c r="L370" s="551">
        <f>SUM(L371:L381)</f>
        <v>280</v>
      </c>
      <c r="M370" s="551">
        <f>SUM(M371:M381)</f>
        <v>0</v>
      </c>
      <c r="N370" s="551">
        <f>SUM(N371:N381)</f>
        <v>0</v>
      </c>
      <c r="O370" s="551"/>
      <c r="P370" s="165">
        <f t="shared" si="78"/>
        <v>280</v>
      </c>
      <c r="Q370" s="551">
        <f>SUM(Q371:Q381)</f>
        <v>0</v>
      </c>
      <c r="R370" s="551">
        <f>SUM(R371:R381)</f>
        <v>0</v>
      </c>
      <c r="S370" s="551">
        <f>SUM(S371:S381)</f>
        <v>280</v>
      </c>
      <c r="T370" s="162">
        <f>SUM(T371:T381)</f>
        <v>0</v>
      </c>
      <c r="U370" s="162">
        <f>SUM(U371:U381)</f>
        <v>0</v>
      </c>
    </row>
    <row r="371" spans="1:21">
      <c r="A371" s="486"/>
      <c r="B371" s="70" t="s">
        <v>376</v>
      </c>
      <c r="C371" s="548">
        <f t="shared" si="73"/>
        <v>0</v>
      </c>
      <c r="D371" s="551"/>
      <c r="E371" s="551"/>
      <c r="F371" s="551"/>
      <c r="G371" s="551"/>
      <c r="H371" s="551"/>
      <c r="I371" s="553">
        <f t="shared" si="74"/>
        <v>0</v>
      </c>
      <c r="J371" s="551"/>
      <c r="K371" s="551"/>
      <c r="L371" s="551">
        <v>0</v>
      </c>
      <c r="M371" s="551"/>
      <c r="N371" s="551"/>
      <c r="O371" s="551"/>
      <c r="P371" s="165">
        <f t="shared" si="75"/>
        <v>0</v>
      </c>
      <c r="Q371" s="551"/>
      <c r="R371" s="551"/>
      <c r="S371" s="551"/>
      <c r="T371" s="162"/>
      <c r="U371" s="162"/>
    </row>
    <row r="372" spans="1:21">
      <c r="A372" s="486"/>
      <c r="B372" s="70" t="s">
        <v>377</v>
      </c>
      <c r="C372" s="548">
        <f t="shared" si="73"/>
        <v>0</v>
      </c>
      <c r="D372" s="551"/>
      <c r="E372" s="551"/>
      <c r="F372" s="551"/>
      <c r="G372" s="551"/>
      <c r="H372" s="551"/>
      <c r="I372" s="553">
        <f t="shared" si="74"/>
        <v>0</v>
      </c>
      <c r="J372" s="551"/>
      <c r="K372" s="551"/>
      <c r="L372" s="551"/>
      <c r="M372" s="551"/>
      <c r="N372" s="551"/>
      <c r="O372" s="551"/>
      <c r="P372" s="165">
        <f t="shared" si="75"/>
        <v>0</v>
      </c>
      <c r="Q372" s="551"/>
      <c r="R372" s="551"/>
      <c r="S372" s="551"/>
      <c r="T372" s="162"/>
      <c r="U372" s="162"/>
    </row>
    <row r="373" spans="1:21">
      <c r="A373" s="486"/>
      <c r="B373" s="70" t="s">
        <v>378</v>
      </c>
      <c r="C373" s="548">
        <f t="shared" si="73"/>
        <v>0</v>
      </c>
      <c r="D373" s="551"/>
      <c r="E373" s="551"/>
      <c r="F373" s="551"/>
      <c r="G373" s="551"/>
      <c r="H373" s="551"/>
      <c r="I373" s="553">
        <f t="shared" si="74"/>
        <v>0</v>
      </c>
      <c r="J373" s="551"/>
      <c r="K373" s="551"/>
      <c r="L373" s="551"/>
      <c r="M373" s="551"/>
      <c r="N373" s="551"/>
      <c r="O373" s="551"/>
      <c r="P373" s="165">
        <f t="shared" si="75"/>
        <v>0</v>
      </c>
      <c r="Q373" s="551"/>
      <c r="R373" s="551"/>
      <c r="S373" s="551"/>
      <c r="T373" s="162"/>
      <c r="U373" s="162"/>
    </row>
    <row r="374" spans="1:21">
      <c r="A374" s="486"/>
      <c r="B374" s="70" t="s">
        <v>379</v>
      </c>
      <c r="C374" s="548">
        <f t="shared" si="73"/>
        <v>100</v>
      </c>
      <c r="D374" s="551"/>
      <c r="E374" s="551"/>
      <c r="F374" s="551">
        <v>100</v>
      </c>
      <c r="G374" s="551"/>
      <c r="H374" s="551"/>
      <c r="I374" s="553">
        <f t="shared" si="74"/>
        <v>0</v>
      </c>
      <c r="J374" s="551"/>
      <c r="K374" s="551"/>
      <c r="L374" s="551"/>
      <c r="M374" s="551"/>
      <c r="N374" s="551"/>
      <c r="O374" s="551"/>
      <c r="P374" s="165">
        <f t="shared" si="75"/>
        <v>0</v>
      </c>
      <c r="Q374" s="551"/>
      <c r="R374" s="551"/>
      <c r="S374" s="551"/>
      <c r="T374" s="162"/>
      <c r="U374" s="162"/>
    </row>
    <row r="375" spans="1:21">
      <c r="A375" s="486"/>
      <c r="B375" s="70" t="s">
        <v>380</v>
      </c>
      <c r="C375" s="548">
        <f t="shared" si="73"/>
        <v>50</v>
      </c>
      <c r="D375" s="551"/>
      <c r="E375" s="551"/>
      <c r="F375" s="551">
        <v>50</v>
      </c>
      <c r="G375" s="551"/>
      <c r="H375" s="551"/>
      <c r="I375" s="553">
        <f t="shared" si="74"/>
        <v>40</v>
      </c>
      <c r="J375" s="551"/>
      <c r="K375" s="551"/>
      <c r="L375" s="551">
        <v>40</v>
      </c>
      <c r="M375" s="551"/>
      <c r="N375" s="551"/>
      <c r="O375" s="551"/>
      <c r="P375" s="165">
        <f t="shared" si="75"/>
        <v>40</v>
      </c>
      <c r="Q375" s="551"/>
      <c r="R375" s="551"/>
      <c r="S375" s="551">
        <v>40</v>
      </c>
      <c r="T375" s="162"/>
      <c r="U375" s="162"/>
    </row>
    <row r="376" spans="1:21">
      <c r="A376" s="486"/>
      <c r="B376" s="70" t="s">
        <v>381</v>
      </c>
      <c r="C376" s="548">
        <f t="shared" si="73"/>
        <v>50</v>
      </c>
      <c r="D376" s="551"/>
      <c r="E376" s="551">
        <v>0</v>
      </c>
      <c r="F376" s="551">
        <v>50</v>
      </c>
      <c r="G376" s="551"/>
      <c r="H376" s="551"/>
      <c r="I376" s="553">
        <f t="shared" si="74"/>
        <v>40</v>
      </c>
      <c r="J376" s="551"/>
      <c r="K376" s="551"/>
      <c r="L376" s="551">
        <v>40</v>
      </c>
      <c r="M376" s="551"/>
      <c r="N376" s="551"/>
      <c r="O376" s="551">
        <f>(I376/C376)*100</f>
        <v>80</v>
      </c>
      <c r="P376" s="165">
        <f t="shared" si="75"/>
        <v>40</v>
      </c>
      <c r="Q376" s="551"/>
      <c r="R376" s="551"/>
      <c r="S376" s="551">
        <v>40</v>
      </c>
      <c r="T376" s="162"/>
      <c r="U376" s="162"/>
    </row>
    <row r="377" spans="1:21">
      <c r="A377" s="486"/>
      <c r="B377" s="70" t="s">
        <v>382</v>
      </c>
      <c r="C377" s="548">
        <f t="shared" si="73"/>
        <v>120</v>
      </c>
      <c r="D377" s="551"/>
      <c r="E377" s="551"/>
      <c r="F377" s="551">
        <v>120</v>
      </c>
      <c r="G377" s="551"/>
      <c r="H377" s="551"/>
      <c r="I377" s="553">
        <f t="shared" si="74"/>
        <v>40</v>
      </c>
      <c r="J377" s="551"/>
      <c r="K377" s="551"/>
      <c r="L377" s="551">
        <v>40</v>
      </c>
      <c r="M377" s="551"/>
      <c r="N377" s="551"/>
      <c r="O377" s="551"/>
      <c r="P377" s="165">
        <f t="shared" si="75"/>
        <v>40</v>
      </c>
      <c r="Q377" s="551"/>
      <c r="R377" s="551"/>
      <c r="S377" s="551">
        <v>40</v>
      </c>
      <c r="T377" s="172"/>
      <c r="U377" s="172"/>
    </row>
    <row r="378" spans="1:21">
      <c r="A378" s="486"/>
      <c r="B378" s="173" t="s">
        <v>383</v>
      </c>
      <c r="C378" s="548">
        <f t="shared" si="73"/>
        <v>150</v>
      </c>
      <c r="D378" s="551"/>
      <c r="E378" s="551"/>
      <c r="F378" s="551">
        <v>150</v>
      </c>
      <c r="G378" s="551"/>
      <c r="H378" s="551"/>
      <c r="I378" s="553">
        <f t="shared" si="74"/>
        <v>120</v>
      </c>
      <c r="J378" s="551"/>
      <c r="K378" s="551"/>
      <c r="L378" s="551">
        <v>120</v>
      </c>
      <c r="M378" s="551"/>
      <c r="N378" s="551"/>
      <c r="O378" s="551"/>
      <c r="P378" s="165">
        <f t="shared" si="75"/>
        <v>120</v>
      </c>
      <c r="Q378" s="551"/>
      <c r="R378" s="551"/>
      <c r="S378" s="551">
        <v>120</v>
      </c>
      <c r="T378" s="172"/>
      <c r="U378" s="172"/>
    </row>
    <row r="379" spans="1:21">
      <c r="A379" s="486"/>
      <c r="B379" s="70" t="s">
        <v>384</v>
      </c>
      <c r="C379" s="548">
        <f t="shared" si="73"/>
        <v>50</v>
      </c>
      <c r="D379" s="551"/>
      <c r="E379" s="551"/>
      <c r="F379" s="551">
        <v>50</v>
      </c>
      <c r="G379" s="551"/>
      <c r="H379" s="551"/>
      <c r="I379" s="553">
        <f t="shared" si="74"/>
        <v>40</v>
      </c>
      <c r="J379" s="551"/>
      <c r="K379" s="551"/>
      <c r="L379" s="551">
        <v>40</v>
      </c>
      <c r="M379" s="551"/>
      <c r="N379" s="551"/>
      <c r="O379" s="551"/>
      <c r="P379" s="165">
        <f t="shared" si="75"/>
        <v>40</v>
      </c>
      <c r="Q379" s="551"/>
      <c r="R379" s="551"/>
      <c r="S379" s="551">
        <v>40</v>
      </c>
      <c r="T379" s="172"/>
      <c r="U379" s="172"/>
    </row>
    <row r="380" spans="1:21">
      <c r="A380" s="486"/>
      <c r="B380" s="70" t="s">
        <v>385</v>
      </c>
      <c r="C380" s="548">
        <f t="shared" si="73"/>
        <v>0</v>
      </c>
      <c r="D380" s="551"/>
      <c r="E380" s="551"/>
      <c r="F380" s="551"/>
      <c r="G380" s="551"/>
      <c r="H380" s="551"/>
      <c r="I380" s="553">
        <f t="shared" si="74"/>
        <v>0</v>
      </c>
      <c r="J380" s="551"/>
      <c r="K380" s="551"/>
      <c r="L380" s="551">
        <v>0</v>
      </c>
      <c r="M380" s="551"/>
      <c r="N380" s="551"/>
      <c r="O380" s="551"/>
      <c r="P380" s="165">
        <f t="shared" si="75"/>
        <v>0</v>
      </c>
      <c r="Q380" s="551"/>
      <c r="R380" s="551"/>
      <c r="S380" s="551"/>
      <c r="T380" s="172"/>
      <c r="U380" s="172"/>
    </row>
    <row r="381" spans="1:21" ht="25.5">
      <c r="A381" s="486"/>
      <c r="B381" s="70" t="s">
        <v>386</v>
      </c>
      <c r="C381" s="548">
        <f t="shared" si="73"/>
        <v>0</v>
      </c>
      <c r="D381" s="551"/>
      <c r="E381" s="551"/>
      <c r="F381" s="551"/>
      <c r="G381" s="551"/>
      <c r="H381" s="551"/>
      <c r="I381" s="553">
        <f t="shared" si="74"/>
        <v>0</v>
      </c>
      <c r="J381" s="551"/>
      <c r="K381" s="551"/>
      <c r="L381" s="551"/>
      <c r="M381" s="551"/>
      <c r="N381" s="551"/>
      <c r="O381" s="551"/>
      <c r="P381" s="165">
        <f t="shared" si="75"/>
        <v>0</v>
      </c>
      <c r="Q381" s="551"/>
      <c r="R381" s="551"/>
      <c r="S381" s="551"/>
      <c r="T381" s="172"/>
      <c r="U381" s="172"/>
    </row>
    <row r="382" spans="1:21">
      <c r="A382" s="486"/>
      <c r="B382" s="171" t="s">
        <v>387</v>
      </c>
      <c r="C382" s="548">
        <f t="shared" si="73"/>
        <v>30</v>
      </c>
      <c r="D382" s="551">
        <f>D383</f>
        <v>0</v>
      </c>
      <c r="E382" s="551">
        <f>E383</f>
        <v>0</v>
      </c>
      <c r="F382" s="551">
        <f>F383</f>
        <v>30</v>
      </c>
      <c r="G382" s="551">
        <f>G383</f>
        <v>0</v>
      </c>
      <c r="H382" s="551">
        <f>H383</f>
        <v>0</v>
      </c>
      <c r="I382" s="553">
        <f t="shared" si="74"/>
        <v>0</v>
      </c>
      <c r="J382" s="551">
        <f>J383</f>
        <v>0</v>
      </c>
      <c r="K382" s="551">
        <f>K383</f>
        <v>0</v>
      </c>
      <c r="L382" s="551"/>
      <c r="M382" s="551">
        <f>M383</f>
        <v>0</v>
      </c>
      <c r="N382" s="551">
        <f>N383</f>
        <v>0</v>
      </c>
      <c r="O382" s="551"/>
      <c r="P382" s="165">
        <f t="shared" si="75"/>
        <v>0</v>
      </c>
      <c r="Q382" s="551">
        <f>Q383</f>
        <v>0</v>
      </c>
      <c r="R382" s="551">
        <f>R383</f>
        <v>0</v>
      </c>
      <c r="S382" s="551">
        <f>S383</f>
        <v>0</v>
      </c>
      <c r="T382" s="162">
        <f>T383</f>
        <v>0</v>
      </c>
      <c r="U382" s="162">
        <f>U383</f>
        <v>0</v>
      </c>
    </row>
    <row r="383" spans="1:21" ht="25.5">
      <c r="A383" s="486"/>
      <c r="B383" s="70" t="s">
        <v>388</v>
      </c>
      <c r="C383" s="548">
        <f t="shared" si="73"/>
        <v>30</v>
      </c>
      <c r="D383" s="551"/>
      <c r="E383" s="551"/>
      <c r="F383" s="551">
        <v>30</v>
      </c>
      <c r="G383" s="551"/>
      <c r="H383" s="551"/>
      <c r="I383" s="553">
        <f t="shared" si="74"/>
        <v>0</v>
      </c>
      <c r="J383" s="551"/>
      <c r="K383" s="551"/>
      <c r="L383" s="551"/>
      <c r="M383" s="551"/>
      <c r="N383" s="551"/>
      <c r="O383" s="551"/>
      <c r="P383" s="165">
        <f t="shared" si="75"/>
        <v>0</v>
      </c>
      <c r="Q383" s="551"/>
      <c r="R383" s="551"/>
      <c r="S383" s="551"/>
      <c r="T383" s="172"/>
      <c r="U383" s="172"/>
    </row>
    <row r="384" spans="1:21">
      <c r="A384" s="486"/>
      <c r="B384" s="171" t="s">
        <v>389</v>
      </c>
      <c r="C384" s="548">
        <f t="shared" si="73"/>
        <v>600</v>
      </c>
      <c r="D384" s="551">
        <f>D385</f>
        <v>0</v>
      </c>
      <c r="E384" s="551">
        <f>E385</f>
        <v>0</v>
      </c>
      <c r="F384" s="551">
        <f>F385</f>
        <v>600</v>
      </c>
      <c r="G384" s="551">
        <f>G385</f>
        <v>0</v>
      </c>
      <c r="H384" s="551">
        <f>H385</f>
        <v>0</v>
      </c>
      <c r="I384" s="553">
        <f>SUM(J384:N384)</f>
        <v>610.1</v>
      </c>
      <c r="J384" s="551">
        <f>J385</f>
        <v>0</v>
      </c>
      <c r="K384" s="551">
        <f>K385</f>
        <v>0</v>
      </c>
      <c r="L384" s="551">
        <f>L385</f>
        <v>610.1</v>
      </c>
      <c r="M384" s="551">
        <f>M385</f>
        <v>0</v>
      </c>
      <c r="N384" s="551">
        <f>N385</f>
        <v>0</v>
      </c>
      <c r="O384" s="551"/>
      <c r="P384" s="165">
        <f>SUM(Q384:U384)</f>
        <v>610.1</v>
      </c>
      <c r="Q384" s="551">
        <f>Q385</f>
        <v>0</v>
      </c>
      <c r="R384" s="551">
        <f>R385</f>
        <v>0</v>
      </c>
      <c r="S384" s="551">
        <f>S385</f>
        <v>610.1</v>
      </c>
      <c r="T384" s="162">
        <f>T385</f>
        <v>0</v>
      </c>
      <c r="U384" s="162">
        <f>U385</f>
        <v>0</v>
      </c>
    </row>
    <row r="385" spans="1:21">
      <c r="A385" s="486"/>
      <c r="B385" s="70" t="s">
        <v>390</v>
      </c>
      <c r="C385" s="548">
        <f t="shared" si="73"/>
        <v>600</v>
      </c>
      <c r="D385" s="551"/>
      <c r="E385" s="551"/>
      <c r="F385" s="551">
        <v>600</v>
      </c>
      <c r="G385" s="551"/>
      <c r="H385" s="551"/>
      <c r="I385" s="553">
        <f>SUM(J385:N385)</f>
        <v>610.1</v>
      </c>
      <c r="J385" s="551"/>
      <c r="K385" s="551"/>
      <c r="L385" s="551">
        <v>610.1</v>
      </c>
      <c r="M385" s="551"/>
      <c r="N385" s="551"/>
      <c r="O385" s="551"/>
      <c r="P385" s="165">
        <f>SUM(Q385:U385)</f>
        <v>610.1</v>
      </c>
      <c r="Q385" s="551"/>
      <c r="R385" s="551"/>
      <c r="S385" s="551">
        <v>610.1</v>
      </c>
      <c r="T385" s="172"/>
      <c r="U385" s="172"/>
    </row>
    <row r="386" spans="1:21">
      <c r="A386" s="486"/>
      <c r="B386" s="171" t="s">
        <v>391</v>
      </c>
      <c r="C386" s="548">
        <f t="shared" si="73"/>
        <v>1110</v>
      </c>
      <c r="D386" s="551">
        <f>D387+D388</f>
        <v>0</v>
      </c>
      <c r="E386" s="551">
        <f>E387+E388</f>
        <v>0</v>
      </c>
      <c r="F386" s="551">
        <f>F387+F388</f>
        <v>1110</v>
      </c>
      <c r="G386" s="551">
        <f>G387+G388</f>
        <v>0</v>
      </c>
      <c r="H386" s="551">
        <f>H387+H388</f>
        <v>0</v>
      </c>
      <c r="I386" s="553">
        <f>SUM(J386:N386)</f>
        <v>114.852</v>
      </c>
      <c r="J386" s="551">
        <f>J387+J388</f>
        <v>0</v>
      </c>
      <c r="K386" s="551">
        <f>K387+K388</f>
        <v>0</v>
      </c>
      <c r="L386" s="551">
        <f>L387+L388</f>
        <v>114.852</v>
      </c>
      <c r="M386" s="551">
        <f>M387+M388</f>
        <v>0</v>
      </c>
      <c r="N386" s="551">
        <f>N387+N388</f>
        <v>0</v>
      </c>
      <c r="O386" s="551"/>
      <c r="P386" s="165">
        <f>SUM(Q386:U386)</f>
        <v>114.852</v>
      </c>
      <c r="Q386" s="551">
        <f>Q387+Q388</f>
        <v>0</v>
      </c>
      <c r="R386" s="551">
        <f>R387+R388</f>
        <v>0</v>
      </c>
      <c r="S386" s="551">
        <f>S387+S388</f>
        <v>114.852</v>
      </c>
      <c r="T386" s="162">
        <f>T387+T388</f>
        <v>0</v>
      </c>
      <c r="U386" s="162">
        <f>U387+U388</f>
        <v>0</v>
      </c>
    </row>
    <row r="387" spans="1:21">
      <c r="A387" s="486"/>
      <c r="B387" s="70" t="s">
        <v>392</v>
      </c>
      <c r="C387" s="548">
        <f t="shared" si="73"/>
        <v>760</v>
      </c>
      <c r="D387" s="551"/>
      <c r="E387" s="551"/>
      <c r="F387" s="551">
        <v>760</v>
      </c>
      <c r="G387" s="551"/>
      <c r="H387" s="551"/>
      <c r="I387" s="553">
        <f t="shared" si="74"/>
        <v>0</v>
      </c>
      <c r="J387" s="551"/>
      <c r="K387" s="551"/>
      <c r="L387" s="551"/>
      <c r="M387" s="551"/>
      <c r="N387" s="551"/>
      <c r="O387" s="551"/>
      <c r="P387" s="165">
        <f t="shared" si="75"/>
        <v>0</v>
      </c>
      <c r="Q387" s="551"/>
      <c r="R387" s="551"/>
      <c r="S387" s="551"/>
      <c r="T387" s="172"/>
      <c r="U387" s="172"/>
    </row>
    <row r="388" spans="1:21">
      <c r="A388" s="486"/>
      <c r="B388" s="70" t="s">
        <v>393</v>
      </c>
      <c r="C388" s="548">
        <f t="shared" si="73"/>
        <v>350</v>
      </c>
      <c r="D388" s="551"/>
      <c r="E388" s="551"/>
      <c r="F388" s="551">
        <v>350</v>
      </c>
      <c r="G388" s="551"/>
      <c r="H388" s="551"/>
      <c r="I388" s="553">
        <f>SUM(J388:N388)</f>
        <v>114.852</v>
      </c>
      <c r="J388" s="551"/>
      <c r="K388" s="551"/>
      <c r="L388" s="551">
        <v>114.852</v>
      </c>
      <c r="M388" s="551"/>
      <c r="N388" s="551"/>
      <c r="O388" s="551"/>
      <c r="P388" s="165">
        <f>SUM(Q388:U388)</f>
        <v>114.852</v>
      </c>
      <c r="Q388" s="551"/>
      <c r="R388" s="551"/>
      <c r="S388" s="551">
        <v>114.852</v>
      </c>
      <c r="T388" s="172"/>
      <c r="U388" s="172"/>
    </row>
    <row r="389" spans="1:21">
      <c r="A389" s="486"/>
      <c r="B389" s="171" t="s">
        <v>394</v>
      </c>
      <c r="C389" s="548">
        <f t="shared" si="73"/>
        <v>200</v>
      </c>
      <c r="D389" s="551">
        <f>D390+D391</f>
        <v>0</v>
      </c>
      <c r="E389" s="551">
        <f>E390+E391</f>
        <v>0</v>
      </c>
      <c r="F389" s="551">
        <v>200</v>
      </c>
      <c r="G389" s="551">
        <f>G390+G391</f>
        <v>0</v>
      </c>
      <c r="H389" s="551">
        <f>H390+H391</f>
        <v>0</v>
      </c>
      <c r="I389" s="553">
        <f>SUM(J389:N389)</f>
        <v>284.40199999999999</v>
      </c>
      <c r="J389" s="551">
        <f>J390+J391</f>
        <v>0</v>
      </c>
      <c r="K389" s="551">
        <f>K390+K391</f>
        <v>0</v>
      </c>
      <c r="L389" s="551">
        <v>284.40199999999999</v>
      </c>
      <c r="M389" s="551">
        <f>M390+M391</f>
        <v>0</v>
      </c>
      <c r="N389" s="551">
        <f>N390+N391</f>
        <v>0</v>
      </c>
      <c r="O389" s="551"/>
      <c r="P389" s="165">
        <f>SUM(Q389:U389)</f>
        <v>284.40199999999999</v>
      </c>
      <c r="Q389" s="551">
        <f>Q390+Q391</f>
        <v>0</v>
      </c>
      <c r="R389" s="551">
        <f>R390+R391</f>
        <v>0</v>
      </c>
      <c r="S389" s="551">
        <v>284.40199999999999</v>
      </c>
      <c r="T389" s="162">
        <f>T390+T391</f>
        <v>0</v>
      </c>
      <c r="U389" s="162">
        <f>U390+U391</f>
        <v>0</v>
      </c>
    </row>
    <row r="390" spans="1:21" hidden="1">
      <c r="A390" s="486"/>
      <c r="B390" s="171" t="s">
        <v>395</v>
      </c>
      <c r="C390" s="159">
        <f t="shared" si="73"/>
        <v>0</v>
      </c>
      <c r="D390" s="162"/>
      <c r="E390" s="162"/>
      <c r="F390" s="162"/>
      <c r="G390" s="162"/>
      <c r="H390" s="162"/>
      <c r="I390" s="165"/>
      <c r="J390" s="162"/>
      <c r="K390" s="162"/>
      <c r="L390" s="172"/>
      <c r="M390" s="162"/>
      <c r="N390" s="162"/>
      <c r="O390" s="162"/>
      <c r="P390" s="165">
        <f>SUM(Q390:U390)</f>
        <v>0</v>
      </c>
      <c r="Q390" s="162"/>
      <c r="R390" s="172"/>
      <c r="S390" s="172"/>
      <c r="T390" s="172"/>
      <c r="U390" s="172"/>
    </row>
    <row r="391" spans="1:21" hidden="1">
      <c r="A391" s="486"/>
      <c r="B391" s="171" t="s">
        <v>394</v>
      </c>
      <c r="C391" s="159">
        <f t="shared" si="73"/>
        <v>0</v>
      </c>
      <c r="D391" s="162"/>
      <c r="E391" s="162"/>
      <c r="F391" s="162"/>
      <c r="G391" s="162"/>
      <c r="H391" s="162"/>
      <c r="I391" s="165">
        <f>SUM(J391:N391)</f>
        <v>0</v>
      </c>
      <c r="J391" s="162"/>
      <c r="K391" s="162"/>
      <c r="L391" s="162"/>
      <c r="M391" s="162"/>
      <c r="N391" s="162"/>
      <c r="O391" s="162"/>
      <c r="P391" s="165">
        <f>SUM(Q391:U391)</f>
        <v>0</v>
      </c>
      <c r="Q391" s="162"/>
      <c r="R391" s="172"/>
      <c r="S391" s="162"/>
      <c r="T391" s="172"/>
      <c r="U391" s="172"/>
    </row>
    <row r="392" spans="1:21" ht="25.5">
      <c r="A392" s="486">
        <v>18</v>
      </c>
      <c r="B392" s="31" t="s">
        <v>396</v>
      </c>
      <c r="C392" s="174">
        <f t="shared" ref="C392:R392" si="79">C393+C394+C402</f>
        <v>7300</v>
      </c>
      <c r="D392" s="116">
        <f t="shared" si="79"/>
        <v>0</v>
      </c>
      <c r="E392" s="116">
        <f t="shared" si="79"/>
        <v>0</v>
      </c>
      <c r="F392" s="116">
        <f t="shared" si="79"/>
        <v>7300</v>
      </c>
      <c r="G392" s="116">
        <f t="shared" si="79"/>
        <v>0</v>
      </c>
      <c r="H392" s="116">
        <f t="shared" si="79"/>
        <v>0</v>
      </c>
      <c r="I392" s="116">
        <f t="shared" si="79"/>
        <v>7589.8060000000005</v>
      </c>
      <c r="J392" s="116">
        <f t="shared" si="79"/>
        <v>0</v>
      </c>
      <c r="K392" s="116">
        <f t="shared" si="79"/>
        <v>0</v>
      </c>
      <c r="L392" s="116">
        <f t="shared" si="79"/>
        <v>3963.4459999999999</v>
      </c>
      <c r="M392" s="116">
        <f t="shared" si="79"/>
        <v>3626.36</v>
      </c>
      <c r="N392" s="116">
        <f t="shared" si="79"/>
        <v>0</v>
      </c>
      <c r="O392" s="116">
        <f t="shared" si="79"/>
        <v>1</v>
      </c>
      <c r="P392" s="434">
        <f>P393+P394+P402</f>
        <v>7490.4970000000012</v>
      </c>
      <c r="Q392" s="116">
        <f t="shared" si="79"/>
        <v>0</v>
      </c>
      <c r="R392" s="116">
        <f t="shared" si="79"/>
        <v>0</v>
      </c>
      <c r="S392" s="116">
        <f>S393+S394+S402</f>
        <v>3864.1369999999997</v>
      </c>
      <c r="T392" s="116">
        <f>T393+T394+T402</f>
        <v>3626.36</v>
      </c>
      <c r="U392" s="116">
        <f>U393+U394+U402</f>
        <v>0</v>
      </c>
    </row>
    <row r="393" spans="1:21" ht="13.5">
      <c r="A393" s="486"/>
      <c r="B393" s="142" t="s">
        <v>397</v>
      </c>
      <c r="C393" s="175">
        <v>6000</v>
      </c>
      <c r="D393" s="47">
        <v>0</v>
      </c>
      <c r="E393" s="119">
        <v>0</v>
      </c>
      <c r="F393" s="176">
        <v>6000</v>
      </c>
      <c r="G393" s="119">
        <v>0</v>
      </c>
      <c r="H393" s="119">
        <v>0</v>
      </c>
      <c r="I393" s="186">
        <f>SUM(J393:N393)</f>
        <v>6679.8119999999999</v>
      </c>
      <c r="J393" s="119">
        <v>0</v>
      </c>
      <c r="K393" s="119">
        <v>0</v>
      </c>
      <c r="L393" s="546">
        <v>3053.4520000000002</v>
      </c>
      <c r="M393" s="119">
        <v>3626.36</v>
      </c>
      <c r="N393" s="119">
        <v>0</v>
      </c>
      <c r="O393" s="177"/>
      <c r="P393" s="433">
        <f t="shared" ref="P393:P412" si="80">SUM(Q393:U393)</f>
        <v>6670.5030000000006</v>
      </c>
      <c r="Q393" s="119">
        <v>0</v>
      </c>
      <c r="R393" s="119">
        <v>0</v>
      </c>
      <c r="S393" s="546">
        <v>3044.143</v>
      </c>
      <c r="T393" s="119">
        <v>3626.36</v>
      </c>
      <c r="U393" s="119">
        <v>0</v>
      </c>
    </row>
    <row r="394" spans="1:21" ht="13.5">
      <c r="A394" s="486"/>
      <c r="B394" s="178" t="s">
        <v>398</v>
      </c>
      <c r="C394" s="175">
        <f t="shared" ref="C394:R394" si="81">C395+C399</f>
        <v>550</v>
      </c>
      <c r="D394" s="47">
        <f t="shared" si="81"/>
        <v>0</v>
      </c>
      <c r="E394" s="179">
        <f t="shared" si="81"/>
        <v>0</v>
      </c>
      <c r="F394" s="180">
        <f t="shared" si="81"/>
        <v>550</v>
      </c>
      <c r="G394" s="179">
        <f t="shared" si="81"/>
        <v>0</v>
      </c>
      <c r="H394" s="179">
        <f t="shared" si="81"/>
        <v>0</v>
      </c>
      <c r="I394" s="181">
        <f t="shared" si="81"/>
        <v>85.68</v>
      </c>
      <c r="J394" s="179">
        <f t="shared" si="81"/>
        <v>0</v>
      </c>
      <c r="K394" s="179">
        <f t="shared" si="81"/>
        <v>0</v>
      </c>
      <c r="L394" s="179">
        <f t="shared" si="81"/>
        <v>85.68</v>
      </c>
      <c r="M394" s="179">
        <f t="shared" si="81"/>
        <v>0</v>
      </c>
      <c r="N394" s="179">
        <f t="shared" si="81"/>
        <v>0</v>
      </c>
      <c r="O394" s="179">
        <f t="shared" si="81"/>
        <v>0</v>
      </c>
      <c r="P394" s="186">
        <f t="shared" si="80"/>
        <v>85.68</v>
      </c>
      <c r="Q394" s="179">
        <f t="shared" si="81"/>
        <v>0</v>
      </c>
      <c r="R394" s="179">
        <f t="shared" si="81"/>
        <v>0</v>
      </c>
      <c r="S394" s="179">
        <f>S395+S399</f>
        <v>85.68</v>
      </c>
      <c r="T394" s="179">
        <f>T395+T399</f>
        <v>0</v>
      </c>
      <c r="U394" s="179">
        <f>U395+U399</f>
        <v>0</v>
      </c>
    </row>
    <row r="395" spans="1:21" ht="13.5">
      <c r="A395" s="486"/>
      <c r="B395" s="142" t="s">
        <v>399</v>
      </c>
      <c r="C395" s="175">
        <f t="shared" ref="C395:R395" si="82">C396+C397+C398</f>
        <v>400</v>
      </c>
      <c r="D395" s="136">
        <f t="shared" si="82"/>
        <v>0</v>
      </c>
      <c r="E395" s="180">
        <f t="shared" si="82"/>
        <v>0</v>
      </c>
      <c r="F395" s="180">
        <f t="shared" si="82"/>
        <v>400</v>
      </c>
      <c r="G395" s="180">
        <f t="shared" si="82"/>
        <v>0</v>
      </c>
      <c r="H395" s="180">
        <f t="shared" si="82"/>
        <v>0</v>
      </c>
      <c r="I395" s="182">
        <f t="shared" si="82"/>
        <v>73.97</v>
      </c>
      <c r="J395" s="180">
        <f t="shared" si="82"/>
        <v>0</v>
      </c>
      <c r="K395" s="180">
        <f t="shared" si="82"/>
        <v>0</v>
      </c>
      <c r="L395" s="180">
        <f t="shared" si="82"/>
        <v>73.97</v>
      </c>
      <c r="M395" s="180">
        <f t="shared" si="82"/>
        <v>0</v>
      </c>
      <c r="N395" s="180">
        <f t="shared" si="82"/>
        <v>0</v>
      </c>
      <c r="O395" s="180">
        <f t="shared" si="82"/>
        <v>0</v>
      </c>
      <c r="P395" s="186">
        <f t="shared" si="80"/>
        <v>73.97</v>
      </c>
      <c r="Q395" s="180">
        <f t="shared" si="82"/>
        <v>0</v>
      </c>
      <c r="R395" s="180">
        <f t="shared" si="82"/>
        <v>0</v>
      </c>
      <c r="S395" s="180">
        <f>S396+S397+S398</f>
        <v>73.97</v>
      </c>
      <c r="T395" s="180">
        <f>T396+T397+T398</f>
        <v>0</v>
      </c>
      <c r="U395" s="180">
        <f>U396+U397+U398</f>
        <v>0</v>
      </c>
    </row>
    <row r="396" spans="1:21" ht="25.5">
      <c r="A396" s="486"/>
      <c r="B396" s="183" t="s">
        <v>400</v>
      </c>
      <c r="C396" s="184">
        <v>200</v>
      </c>
      <c r="D396" s="39">
        <v>0</v>
      </c>
      <c r="E396" s="117">
        <v>0</v>
      </c>
      <c r="F396" s="185">
        <v>200</v>
      </c>
      <c r="G396" s="117">
        <v>0</v>
      </c>
      <c r="H396" s="117">
        <v>0</v>
      </c>
      <c r="I396" s="186">
        <f>SUM(J396:N396)</f>
        <v>53.75</v>
      </c>
      <c r="J396" s="117">
        <v>0</v>
      </c>
      <c r="K396" s="117">
        <v>0</v>
      </c>
      <c r="L396" s="417">
        <v>53.75</v>
      </c>
      <c r="M396" s="117">
        <v>0</v>
      </c>
      <c r="N396" s="117">
        <v>0</v>
      </c>
      <c r="O396" s="117">
        <v>0</v>
      </c>
      <c r="P396" s="186">
        <f t="shared" si="80"/>
        <v>53.75</v>
      </c>
      <c r="Q396" s="117">
        <v>0</v>
      </c>
      <c r="R396" s="117">
        <v>0</v>
      </c>
      <c r="S396" s="417">
        <v>53.75</v>
      </c>
      <c r="T396" s="117">
        <v>0</v>
      </c>
      <c r="U396" s="117">
        <v>0</v>
      </c>
    </row>
    <row r="397" spans="1:21">
      <c r="A397" s="486"/>
      <c r="B397" s="187" t="s">
        <v>401</v>
      </c>
      <c r="C397" s="184">
        <v>100</v>
      </c>
      <c r="D397" s="39">
        <v>0</v>
      </c>
      <c r="E397" s="117">
        <v>0</v>
      </c>
      <c r="F397" s="185">
        <v>100</v>
      </c>
      <c r="G397" s="117">
        <v>0</v>
      </c>
      <c r="H397" s="117">
        <v>0</v>
      </c>
      <c r="I397" s="186">
        <f>SUM(J397:N397)</f>
        <v>5.5</v>
      </c>
      <c r="J397" s="117">
        <v>0</v>
      </c>
      <c r="K397" s="117">
        <v>0</v>
      </c>
      <c r="L397" s="417">
        <v>5.5</v>
      </c>
      <c r="M397" s="117">
        <v>0</v>
      </c>
      <c r="N397" s="117">
        <v>0</v>
      </c>
      <c r="O397" s="117">
        <v>0</v>
      </c>
      <c r="P397" s="186">
        <f t="shared" si="80"/>
        <v>5.5</v>
      </c>
      <c r="Q397" s="117">
        <v>0</v>
      </c>
      <c r="R397" s="117">
        <v>0</v>
      </c>
      <c r="S397" s="417">
        <v>5.5</v>
      </c>
      <c r="T397" s="117">
        <v>0</v>
      </c>
      <c r="U397" s="117">
        <v>0</v>
      </c>
    </row>
    <row r="398" spans="1:21">
      <c r="A398" s="486"/>
      <c r="B398" s="183" t="s">
        <v>402</v>
      </c>
      <c r="C398" s="184">
        <v>100</v>
      </c>
      <c r="D398" s="39">
        <v>0</v>
      </c>
      <c r="E398" s="117">
        <v>0</v>
      </c>
      <c r="F398" s="185">
        <v>100</v>
      </c>
      <c r="G398" s="117">
        <v>0</v>
      </c>
      <c r="H398" s="117">
        <v>0</v>
      </c>
      <c r="I398" s="186">
        <f>SUM(J398:N398)</f>
        <v>14.72</v>
      </c>
      <c r="J398" s="117">
        <v>0</v>
      </c>
      <c r="K398" s="117">
        <v>0</v>
      </c>
      <c r="L398" s="417">
        <v>14.72</v>
      </c>
      <c r="M398" s="117">
        <v>0</v>
      </c>
      <c r="N398" s="117">
        <v>0</v>
      </c>
      <c r="O398" s="117">
        <v>0</v>
      </c>
      <c r="P398" s="186">
        <f t="shared" si="80"/>
        <v>14.72</v>
      </c>
      <c r="Q398" s="117">
        <v>0</v>
      </c>
      <c r="R398" s="117">
        <v>0</v>
      </c>
      <c r="S398" s="417">
        <v>14.72</v>
      </c>
      <c r="T398" s="117">
        <v>0</v>
      </c>
      <c r="U398" s="117">
        <v>0</v>
      </c>
    </row>
    <row r="399" spans="1:21" ht="13.5">
      <c r="A399" s="486"/>
      <c r="B399" s="188" t="s">
        <v>398</v>
      </c>
      <c r="C399" s="175">
        <f t="shared" ref="C399:O399" si="83">C400+C401</f>
        <v>150</v>
      </c>
      <c r="D399" s="136">
        <f t="shared" si="83"/>
        <v>0</v>
      </c>
      <c r="E399" s="180">
        <f t="shared" si="83"/>
        <v>0</v>
      </c>
      <c r="F399" s="180">
        <f t="shared" si="83"/>
        <v>150</v>
      </c>
      <c r="G399" s="180">
        <f t="shared" si="83"/>
        <v>0</v>
      </c>
      <c r="H399" s="180">
        <f t="shared" si="83"/>
        <v>0</v>
      </c>
      <c r="I399" s="182">
        <f t="shared" si="83"/>
        <v>11.71</v>
      </c>
      <c r="J399" s="180">
        <f t="shared" si="83"/>
        <v>0</v>
      </c>
      <c r="K399" s="180">
        <f t="shared" si="83"/>
        <v>0</v>
      </c>
      <c r="L399" s="180">
        <f t="shared" si="83"/>
        <v>11.71</v>
      </c>
      <c r="M399" s="180">
        <f t="shared" si="83"/>
        <v>0</v>
      </c>
      <c r="N399" s="180">
        <f t="shared" si="83"/>
        <v>0</v>
      </c>
      <c r="O399" s="180">
        <f t="shared" si="83"/>
        <v>0</v>
      </c>
      <c r="P399" s="186">
        <f t="shared" si="80"/>
        <v>11.71</v>
      </c>
      <c r="Q399" s="180">
        <f>Q400+Q401</f>
        <v>0</v>
      </c>
      <c r="R399" s="180">
        <f>R400+R401</f>
        <v>0</v>
      </c>
      <c r="S399" s="180">
        <f>S400+S401</f>
        <v>11.71</v>
      </c>
      <c r="T399" s="180">
        <f>T400+T401</f>
        <v>0</v>
      </c>
      <c r="U399" s="180">
        <f>U400+U401</f>
        <v>0</v>
      </c>
    </row>
    <row r="400" spans="1:21">
      <c r="A400" s="486"/>
      <c r="B400" s="189" t="s">
        <v>403</v>
      </c>
      <c r="C400" s="184">
        <v>100</v>
      </c>
      <c r="D400" s="39">
        <v>0</v>
      </c>
      <c r="E400" s="117">
        <v>0</v>
      </c>
      <c r="F400" s="185">
        <v>100</v>
      </c>
      <c r="G400" s="117">
        <v>0</v>
      </c>
      <c r="H400" s="117">
        <v>0</v>
      </c>
      <c r="I400" s="186">
        <f>SUM(J400:N400)</f>
        <v>11.71</v>
      </c>
      <c r="J400" s="117">
        <v>0</v>
      </c>
      <c r="K400" s="117">
        <v>0</v>
      </c>
      <c r="L400" s="417">
        <v>11.71</v>
      </c>
      <c r="M400" s="117">
        <v>0</v>
      </c>
      <c r="N400" s="117">
        <v>0</v>
      </c>
      <c r="O400" s="117">
        <v>0</v>
      </c>
      <c r="P400" s="186">
        <f t="shared" si="80"/>
        <v>11.71</v>
      </c>
      <c r="Q400" s="117">
        <v>0</v>
      </c>
      <c r="R400" s="117">
        <v>0</v>
      </c>
      <c r="S400" s="417">
        <v>11.71</v>
      </c>
      <c r="T400" s="117">
        <v>0</v>
      </c>
      <c r="U400" s="117">
        <v>0</v>
      </c>
    </row>
    <row r="401" spans="1:21">
      <c r="A401" s="486"/>
      <c r="B401" s="189" t="s">
        <v>404</v>
      </c>
      <c r="C401" s="184">
        <v>50</v>
      </c>
      <c r="D401" s="39">
        <v>0</v>
      </c>
      <c r="E401" s="117">
        <v>0</v>
      </c>
      <c r="F401" s="185">
        <v>50</v>
      </c>
      <c r="G401" s="117">
        <v>0</v>
      </c>
      <c r="H401" s="117">
        <v>0</v>
      </c>
      <c r="I401" s="186">
        <f>SUM(J401:N401)</f>
        <v>0</v>
      </c>
      <c r="J401" s="117">
        <v>0</v>
      </c>
      <c r="K401" s="117">
        <v>0</v>
      </c>
      <c r="L401" s="417">
        <v>0</v>
      </c>
      <c r="M401" s="117">
        <v>0</v>
      </c>
      <c r="N401" s="117">
        <v>0</v>
      </c>
      <c r="O401" s="117">
        <v>0</v>
      </c>
      <c r="P401" s="186">
        <f t="shared" si="80"/>
        <v>0</v>
      </c>
      <c r="Q401" s="117">
        <v>0</v>
      </c>
      <c r="R401" s="117">
        <v>0</v>
      </c>
      <c r="S401" s="417">
        <v>0</v>
      </c>
      <c r="T401" s="117">
        <v>0</v>
      </c>
      <c r="U401" s="117">
        <v>0</v>
      </c>
    </row>
    <row r="402" spans="1:21" ht="13.5">
      <c r="A402" s="486"/>
      <c r="B402" s="190" t="s">
        <v>405</v>
      </c>
      <c r="C402" s="175">
        <f t="shared" ref="C402:R402" si="84">C403+C407+C411</f>
        <v>750</v>
      </c>
      <c r="D402" s="136">
        <f t="shared" si="84"/>
        <v>0</v>
      </c>
      <c r="E402" s="180">
        <f t="shared" si="84"/>
        <v>0</v>
      </c>
      <c r="F402" s="180">
        <f t="shared" si="84"/>
        <v>750</v>
      </c>
      <c r="G402" s="180">
        <f t="shared" si="84"/>
        <v>0</v>
      </c>
      <c r="H402" s="180">
        <f t="shared" si="84"/>
        <v>0</v>
      </c>
      <c r="I402" s="182">
        <f t="shared" si="84"/>
        <v>824.31399999999996</v>
      </c>
      <c r="J402" s="180">
        <f t="shared" si="84"/>
        <v>0</v>
      </c>
      <c r="K402" s="180">
        <f t="shared" si="84"/>
        <v>0</v>
      </c>
      <c r="L402" s="180">
        <f t="shared" si="84"/>
        <v>824.31399999999996</v>
      </c>
      <c r="M402" s="180">
        <f t="shared" si="84"/>
        <v>0</v>
      </c>
      <c r="N402" s="180">
        <f t="shared" si="84"/>
        <v>0</v>
      </c>
      <c r="O402" s="180">
        <f t="shared" si="84"/>
        <v>1</v>
      </c>
      <c r="P402" s="186">
        <f t="shared" si="80"/>
        <v>734.31399999999996</v>
      </c>
      <c r="Q402" s="180">
        <f t="shared" si="84"/>
        <v>0</v>
      </c>
      <c r="R402" s="180">
        <f t="shared" si="84"/>
        <v>0</v>
      </c>
      <c r="S402" s="180">
        <f>S403+S407+S411</f>
        <v>734.31399999999996</v>
      </c>
      <c r="T402" s="180">
        <f>T403+T407+T411</f>
        <v>0</v>
      </c>
      <c r="U402" s="180">
        <f>U403+U407+U411</f>
        <v>0</v>
      </c>
    </row>
    <row r="403" spans="1:21" ht="25.5">
      <c r="A403" s="486"/>
      <c r="B403" s="188" t="s">
        <v>406</v>
      </c>
      <c r="C403" s="175">
        <f t="shared" ref="C403:R403" si="85">C404+C405+C406</f>
        <v>400</v>
      </c>
      <c r="D403" s="136">
        <f t="shared" si="85"/>
        <v>0</v>
      </c>
      <c r="E403" s="180">
        <f t="shared" si="85"/>
        <v>0</v>
      </c>
      <c r="F403" s="180">
        <f t="shared" si="85"/>
        <v>400</v>
      </c>
      <c r="G403" s="180">
        <f t="shared" si="85"/>
        <v>0</v>
      </c>
      <c r="H403" s="180">
        <f t="shared" si="85"/>
        <v>0</v>
      </c>
      <c r="I403" s="182">
        <f t="shared" si="85"/>
        <v>535.28</v>
      </c>
      <c r="J403" s="180">
        <f t="shared" si="85"/>
        <v>0</v>
      </c>
      <c r="K403" s="180">
        <f t="shared" si="85"/>
        <v>0</v>
      </c>
      <c r="L403" s="180">
        <f t="shared" si="85"/>
        <v>535.28</v>
      </c>
      <c r="M403" s="180">
        <f t="shared" si="85"/>
        <v>0</v>
      </c>
      <c r="N403" s="180">
        <f t="shared" si="85"/>
        <v>0</v>
      </c>
      <c r="O403" s="180">
        <f t="shared" si="85"/>
        <v>0</v>
      </c>
      <c r="P403" s="186">
        <f t="shared" si="80"/>
        <v>535.28</v>
      </c>
      <c r="Q403" s="180">
        <f t="shared" si="85"/>
        <v>0</v>
      </c>
      <c r="R403" s="180">
        <f t="shared" si="85"/>
        <v>0</v>
      </c>
      <c r="S403" s="180">
        <f>S404+S405+S406</f>
        <v>535.28</v>
      </c>
      <c r="T403" s="180">
        <f>T404+T405+T406</f>
        <v>0</v>
      </c>
      <c r="U403" s="180">
        <f>U404+U405+U406</f>
        <v>0</v>
      </c>
    </row>
    <row r="404" spans="1:21" ht="25.5">
      <c r="A404" s="486"/>
      <c r="B404" s="189" t="s">
        <v>407</v>
      </c>
      <c r="C404" s="184">
        <v>100</v>
      </c>
      <c r="D404" s="39">
        <v>0</v>
      </c>
      <c r="E404" s="117">
        <v>0</v>
      </c>
      <c r="F404" s="185">
        <v>100</v>
      </c>
      <c r="G404" s="117">
        <v>0</v>
      </c>
      <c r="H404" s="117">
        <v>0</v>
      </c>
      <c r="I404" s="186">
        <f>SUM(J404:N404)</f>
        <v>535.28</v>
      </c>
      <c r="J404" s="117">
        <v>0</v>
      </c>
      <c r="K404" s="117">
        <v>0</v>
      </c>
      <c r="L404" s="185">
        <v>535.28</v>
      </c>
      <c r="M404" s="117">
        <v>0</v>
      </c>
      <c r="N404" s="117">
        <v>0</v>
      </c>
      <c r="O404" s="117">
        <v>0</v>
      </c>
      <c r="P404" s="186">
        <f t="shared" si="80"/>
        <v>535.28</v>
      </c>
      <c r="Q404" s="117">
        <v>0</v>
      </c>
      <c r="R404" s="117">
        <v>0</v>
      </c>
      <c r="S404" s="185">
        <v>535.28</v>
      </c>
      <c r="T404" s="117">
        <v>0</v>
      </c>
      <c r="U404" s="117">
        <v>0</v>
      </c>
    </row>
    <row r="405" spans="1:21">
      <c r="A405" s="486"/>
      <c r="B405" s="189" t="s">
        <v>408</v>
      </c>
      <c r="C405" s="184">
        <v>100</v>
      </c>
      <c r="D405" s="39">
        <v>0</v>
      </c>
      <c r="E405" s="117">
        <v>0</v>
      </c>
      <c r="F405" s="185">
        <v>100</v>
      </c>
      <c r="G405" s="117">
        <v>0</v>
      </c>
      <c r="H405" s="117">
        <v>0</v>
      </c>
      <c r="I405" s="186">
        <v>0</v>
      </c>
      <c r="J405" s="117">
        <v>0</v>
      </c>
      <c r="K405" s="117">
        <v>0</v>
      </c>
      <c r="L405" s="185">
        <v>0</v>
      </c>
      <c r="M405" s="117">
        <v>0</v>
      </c>
      <c r="N405" s="117">
        <v>0</v>
      </c>
      <c r="O405" s="117">
        <v>0</v>
      </c>
      <c r="P405" s="186">
        <f t="shared" si="80"/>
        <v>0</v>
      </c>
      <c r="Q405" s="117">
        <v>0</v>
      </c>
      <c r="R405" s="117">
        <v>0</v>
      </c>
      <c r="S405" s="185">
        <v>0</v>
      </c>
      <c r="T405" s="117">
        <v>0</v>
      </c>
      <c r="U405" s="117">
        <v>0</v>
      </c>
    </row>
    <row r="406" spans="1:21" ht="38.25">
      <c r="A406" s="486"/>
      <c r="B406" s="189" t="s">
        <v>409</v>
      </c>
      <c r="C406" s="184">
        <v>200</v>
      </c>
      <c r="D406" s="39">
        <v>0</v>
      </c>
      <c r="E406" s="117">
        <v>0</v>
      </c>
      <c r="F406" s="185">
        <v>200</v>
      </c>
      <c r="G406" s="117">
        <v>0</v>
      </c>
      <c r="H406" s="117">
        <v>0</v>
      </c>
      <c r="I406" s="186">
        <v>0</v>
      </c>
      <c r="J406" s="117">
        <v>0</v>
      </c>
      <c r="K406" s="117">
        <v>0</v>
      </c>
      <c r="L406" s="185">
        <v>0</v>
      </c>
      <c r="M406" s="117">
        <v>0</v>
      </c>
      <c r="N406" s="117">
        <v>0</v>
      </c>
      <c r="O406" s="117">
        <v>0</v>
      </c>
      <c r="P406" s="186">
        <f t="shared" si="80"/>
        <v>0</v>
      </c>
      <c r="Q406" s="117">
        <v>0</v>
      </c>
      <c r="R406" s="117">
        <v>0</v>
      </c>
      <c r="S406" s="185">
        <v>0</v>
      </c>
      <c r="T406" s="117">
        <v>0</v>
      </c>
      <c r="U406" s="117">
        <v>0</v>
      </c>
    </row>
    <row r="407" spans="1:21" ht="38.25">
      <c r="A407" s="486"/>
      <c r="B407" s="188" t="s">
        <v>410</v>
      </c>
      <c r="C407" s="175">
        <f t="shared" ref="C407:R407" si="86">C408+C409+C410</f>
        <v>200</v>
      </c>
      <c r="D407" s="136">
        <f t="shared" si="86"/>
        <v>0</v>
      </c>
      <c r="E407" s="180">
        <f t="shared" si="86"/>
        <v>0</v>
      </c>
      <c r="F407" s="180">
        <f t="shared" si="86"/>
        <v>200</v>
      </c>
      <c r="G407" s="180">
        <f t="shared" si="86"/>
        <v>0</v>
      </c>
      <c r="H407" s="180">
        <f t="shared" si="86"/>
        <v>0</v>
      </c>
      <c r="I407" s="182">
        <f t="shared" si="86"/>
        <v>170</v>
      </c>
      <c r="J407" s="180">
        <f t="shared" si="86"/>
        <v>0</v>
      </c>
      <c r="K407" s="180">
        <f t="shared" si="86"/>
        <v>0</v>
      </c>
      <c r="L407" s="180">
        <f t="shared" si="86"/>
        <v>170</v>
      </c>
      <c r="M407" s="180">
        <f t="shared" si="86"/>
        <v>0</v>
      </c>
      <c r="N407" s="180">
        <f t="shared" si="86"/>
        <v>0</v>
      </c>
      <c r="O407" s="180">
        <f t="shared" si="86"/>
        <v>0</v>
      </c>
      <c r="P407" s="186">
        <f t="shared" si="80"/>
        <v>80</v>
      </c>
      <c r="Q407" s="180">
        <f t="shared" si="86"/>
        <v>0</v>
      </c>
      <c r="R407" s="180">
        <f t="shared" si="86"/>
        <v>0</v>
      </c>
      <c r="S407" s="180">
        <f>S408+S409+S410</f>
        <v>80</v>
      </c>
      <c r="T407" s="180">
        <f>T408+T409+T410</f>
        <v>0</v>
      </c>
      <c r="U407" s="180">
        <f>U408+U409+U410</f>
        <v>0</v>
      </c>
    </row>
    <row r="408" spans="1:21">
      <c r="A408" s="486"/>
      <c r="B408" s="189" t="s">
        <v>411</v>
      </c>
      <c r="C408" s="184">
        <v>200</v>
      </c>
      <c r="D408" s="39">
        <v>0</v>
      </c>
      <c r="E408" s="117">
        <v>0</v>
      </c>
      <c r="F408" s="185">
        <v>200</v>
      </c>
      <c r="G408" s="117">
        <v>0</v>
      </c>
      <c r="H408" s="117">
        <v>0</v>
      </c>
      <c r="I408" s="186">
        <v>0</v>
      </c>
      <c r="J408" s="117">
        <v>0</v>
      </c>
      <c r="K408" s="117">
        <v>0</v>
      </c>
      <c r="L408" s="185">
        <v>0</v>
      </c>
      <c r="M408" s="117">
        <v>0</v>
      </c>
      <c r="N408" s="117">
        <v>0</v>
      </c>
      <c r="O408" s="117">
        <v>0</v>
      </c>
      <c r="P408" s="186">
        <f t="shared" si="80"/>
        <v>0</v>
      </c>
      <c r="Q408" s="117">
        <v>0</v>
      </c>
      <c r="R408" s="117">
        <v>0</v>
      </c>
      <c r="S408" s="185">
        <v>0</v>
      </c>
      <c r="T408" s="117">
        <v>0</v>
      </c>
      <c r="U408" s="117">
        <v>0</v>
      </c>
    </row>
    <row r="409" spans="1:21">
      <c r="A409" s="486"/>
      <c r="B409" s="189" t="s">
        <v>412</v>
      </c>
      <c r="C409" s="184">
        <v>0</v>
      </c>
      <c r="D409" s="39">
        <v>0</v>
      </c>
      <c r="E409" s="117">
        <v>0</v>
      </c>
      <c r="F409" s="185">
        <v>0</v>
      </c>
      <c r="G409" s="117">
        <v>0</v>
      </c>
      <c r="H409" s="117">
        <v>0</v>
      </c>
      <c r="I409" s="186">
        <v>170</v>
      </c>
      <c r="J409" s="117">
        <v>0</v>
      </c>
      <c r="K409" s="117">
        <v>0</v>
      </c>
      <c r="L409" s="185">
        <v>170</v>
      </c>
      <c r="M409" s="117">
        <v>0</v>
      </c>
      <c r="N409" s="117">
        <v>0</v>
      </c>
      <c r="O409" s="117">
        <v>0</v>
      </c>
      <c r="P409" s="186">
        <f t="shared" si="80"/>
        <v>80</v>
      </c>
      <c r="Q409" s="117">
        <v>0</v>
      </c>
      <c r="R409" s="117">
        <v>0</v>
      </c>
      <c r="S409" s="185">
        <v>80</v>
      </c>
      <c r="T409" s="117">
        <v>0</v>
      </c>
      <c r="U409" s="117">
        <v>0</v>
      </c>
    </row>
    <row r="410" spans="1:21" ht="25.5">
      <c r="A410" s="486"/>
      <c r="B410" s="189" t="s">
        <v>413</v>
      </c>
      <c r="C410" s="184">
        <v>0</v>
      </c>
      <c r="D410" s="39">
        <v>0</v>
      </c>
      <c r="E410" s="117">
        <v>0</v>
      </c>
      <c r="F410" s="185">
        <v>0</v>
      </c>
      <c r="G410" s="117">
        <v>0</v>
      </c>
      <c r="H410" s="117">
        <v>0</v>
      </c>
      <c r="I410" s="186">
        <v>0</v>
      </c>
      <c r="J410" s="117">
        <v>0</v>
      </c>
      <c r="K410" s="117">
        <v>0</v>
      </c>
      <c r="L410" s="185">
        <v>0</v>
      </c>
      <c r="M410" s="117">
        <v>0</v>
      </c>
      <c r="N410" s="117">
        <v>0</v>
      </c>
      <c r="O410" s="117">
        <v>0</v>
      </c>
      <c r="P410" s="186">
        <f t="shared" si="80"/>
        <v>0</v>
      </c>
      <c r="Q410" s="117">
        <v>0</v>
      </c>
      <c r="R410" s="117">
        <v>0</v>
      </c>
      <c r="S410" s="185">
        <v>0</v>
      </c>
      <c r="T410" s="117">
        <v>0</v>
      </c>
      <c r="U410" s="117">
        <v>0</v>
      </c>
    </row>
    <row r="411" spans="1:21" ht="38.25">
      <c r="A411" s="486"/>
      <c r="B411" s="188" t="s">
        <v>414</v>
      </c>
      <c r="C411" s="175">
        <f t="shared" ref="C411:T411" si="87">C412</f>
        <v>150</v>
      </c>
      <c r="D411" s="136">
        <f t="shared" si="87"/>
        <v>0</v>
      </c>
      <c r="E411" s="180">
        <f t="shared" si="87"/>
        <v>0</v>
      </c>
      <c r="F411" s="180">
        <f t="shared" si="87"/>
        <v>150</v>
      </c>
      <c r="G411" s="180">
        <f t="shared" si="87"/>
        <v>0</v>
      </c>
      <c r="H411" s="180">
        <f t="shared" si="87"/>
        <v>0</v>
      </c>
      <c r="I411" s="182">
        <f t="shared" si="87"/>
        <v>119.03400000000001</v>
      </c>
      <c r="J411" s="180">
        <f t="shared" si="87"/>
        <v>0</v>
      </c>
      <c r="K411" s="180">
        <f t="shared" si="87"/>
        <v>0</v>
      </c>
      <c r="L411" s="180">
        <f t="shared" si="87"/>
        <v>119.03400000000001</v>
      </c>
      <c r="M411" s="180">
        <f t="shared" si="87"/>
        <v>0</v>
      </c>
      <c r="N411" s="180">
        <f t="shared" si="87"/>
        <v>0</v>
      </c>
      <c r="O411" s="180">
        <f t="shared" si="87"/>
        <v>1</v>
      </c>
      <c r="P411" s="186">
        <f t="shared" si="80"/>
        <v>119.03400000000001</v>
      </c>
      <c r="Q411" s="180">
        <f t="shared" si="87"/>
        <v>0</v>
      </c>
      <c r="R411" s="180">
        <f t="shared" si="87"/>
        <v>0</v>
      </c>
      <c r="S411" s="180">
        <f t="shared" si="87"/>
        <v>119.03400000000001</v>
      </c>
      <c r="T411" s="180">
        <f t="shared" si="87"/>
        <v>0</v>
      </c>
      <c r="U411" s="180">
        <f>U412</f>
        <v>0</v>
      </c>
    </row>
    <row r="412" spans="1:21">
      <c r="A412" s="486"/>
      <c r="B412" s="189" t="s">
        <v>415</v>
      </c>
      <c r="C412" s="184">
        <v>150</v>
      </c>
      <c r="D412" s="39">
        <v>0</v>
      </c>
      <c r="E412" s="117">
        <v>0</v>
      </c>
      <c r="F412" s="185">
        <v>150</v>
      </c>
      <c r="G412" s="117">
        <v>0</v>
      </c>
      <c r="H412" s="191">
        <v>0</v>
      </c>
      <c r="I412" s="192">
        <v>119.03400000000001</v>
      </c>
      <c r="J412" s="117">
        <v>0</v>
      </c>
      <c r="K412" s="117">
        <v>0</v>
      </c>
      <c r="L412" s="185">
        <v>119.03400000000001</v>
      </c>
      <c r="M412" s="117">
        <v>0</v>
      </c>
      <c r="N412" s="117">
        <v>0</v>
      </c>
      <c r="O412" s="117">
        <v>1</v>
      </c>
      <c r="P412" s="186">
        <f t="shared" si="80"/>
        <v>119.03400000000001</v>
      </c>
      <c r="Q412" s="117">
        <v>0</v>
      </c>
      <c r="R412" s="117">
        <v>0</v>
      </c>
      <c r="S412" s="185">
        <v>119.03400000000001</v>
      </c>
      <c r="T412" s="117">
        <v>0</v>
      </c>
      <c r="U412" s="117">
        <v>0</v>
      </c>
    </row>
    <row r="413" spans="1:21" ht="25.5">
      <c r="A413" s="486">
        <v>19</v>
      </c>
      <c r="B413" s="193" t="s">
        <v>1096</v>
      </c>
      <c r="C413" s="194">
        <f t="shared" ref="C413:H413" si="88">SUM(C414+C426+C441+C454+C480+C481)</f>
        <v>989059.99999999988</v>
      </c>
      <c r="D413" s="195">
        <f t="shared" si="88"/>
        <v>67509.2</v>
      </c>
      <c r="E413" s="196">
        <f t="shared" si="88"/>
        <v>495081.49999999994</v>
      </c>
      <c r="F413" s="196">
        <f t="shared" si="88"/>
        <v>411805.5</v>
      </c>
      <c r="G413" s="195">
        <f t="shared" si="88"/>
        <v>0</v>
      </c>
      <c r="H413" s="196">
        <f t="shared" si="88"/>
        <v>14663.8</v>
      </c>
      <c r="I413" s="195">
        <f>SUM(J413:N413)</f>
        <v>1035632.7000000001</v>
      </c>
      <c r="J413" s="196">
        <f>SUM(J414+J426+J441+J454+J480+J481)</f>
        <v>0</v>
      </c>
      <c r="K413" s="196">
        <f>SUM(K414+K426+K441+K454+K480+K481)</f>
        <v>616515.30000000005</v>
      </c>
      <c r="L413" s="196">
        <f>SUM(L414+L426+L441+L454+L480+L481)</f>
        <v>403516</v>
      </c>
      <c r="M413" s="196">
        <f>SUM(M414+M426+M441+M454+M480+M481)</f>
        <v>0</v>
      </c>
      <c r="N413" s="196">
        <f>SUM(N414+N426+N441+N454+N480+N481)</f>
        <v>15601.4</v>
      </c>
      <c r="O413" s="124"/>
      <c r="P413" s="195">
        <f>SUM(Q413:U413)</f>
        <v>1027692.8999999999</v>
      </c>
      <c r="Q413" s="196">
        <f>SUM(Q414+Q426+Q441+Q454+Q480+Q481)</f>
        <v>0</v>
      </c>
      <c r="R413" s="196">
        <f>SUM(R414+R426+R441+R454+R480+R481)</f>
        <v>616286.49999999988</v>
      </c>
      <c r="S413" s="196">
        <f>SUM(S414+S426+S441+S454+S480+S481)</f>
        <v>396635.10000000003</v>
      </c>
      <c r="T413" s="196">
        <f>SUM(T414+T426+T441+T454+T480+T481)</f>
        <v>0</v>
      </c>
      <c r="U413" s="196">
        <f>SUM(U414+U426+U441+U454+U480+U481)</f>
        <v>14771.3</v>
      </c>
    </row>
    <row r="414" spans="1:21">
      <c r="A414" s="486"/>
      <c r="B414" s="458" t="s">
        <v>416</v>
      </c>
      <c r="C414" s="194">
        <f>SUM(D414:H414)</f>
        <v>286191.59999999998</v>
      </c>
      <c r="D414" s="42"/>
      <c r="E414" s="197">
        <f>SUM(E415+E418)</f>
        <v>153259.79999999999</v>
      </c>
      <c r="F414" s="197">
        <f>SUM(F415+F418)</f>
        <v>120203.8</v>
      </c>
      <c r="G414" s="197">
        <f>SUM(G415+G418)</f>
        <v>0</v>
      </c>
      <c r="H414" s="197">
        <f>SUM(H415+H418)</f>
        <v>12728</v>
      </c>
      <c r="I414" s="195">
        <f>SUM(J414:N414)</f>
        <v>315495.90000000002</v>
      </c>
      <c r="J414" s="198">
        <f>SUM(J415:J422)</f>
        <v>0</v>
      </c>
      <c r="K414" s="197">
        <f>SUM(K415+K418)</f>
        <v>187962.5</v>
      </c>
      <c r="L414" s="197">
        <f>SUM(L415+L418)+L422</f>
        <v>115388.9</v>
      </c>
      <c r="M414" s="197">
        <f>SUM(M415+M418)</f>
        <v>0</v>
      </c>
      <c r="N414" s="197">
        <f>SUM(N415+N418)</f>
        <v>12144.5</v>
      </c>
      <c r="O414" s="42"/>
      <c r="P414" s="195">
        <f>SUM(Q414:U414)</f>
        <v>310580.79999999993</v>
      </c>
      <c r="Q414" s="42"/>
      <c r="R414" s="197">
        <f>SUM(R415+R418)</f>
        <v>187850.19999999998</v>
      </c>
      <c r="S414" s="197">
        <f>SUM(S415+S418)+S422</f>
        <v>111175</v>
      </c>
      <c r="T414" s="197">
        <f>SUM(T415+T418)</f>
        <v>0</v>
      </c>
      <c r="U414" s="197">
        <f>SUM(U415+U418)</f>
        <v>11555.6</v>
      </c>
    </row>
    <row r="415" spans="1:21" ht="25.5">
      <c r="A415" s="486"/>
      <c r="B415" s="429" t="s">
        <v>417</v>
      </c>
      <c r="C415" s="194">
        <f>SUM(D415:H415)</f>
        <v>282984</v>
      </c>
      <c r="D415" s="199"/>
      <c r="E415" s="105">
        <f>SUM(E416:E417)</f>
        <v>151636.19999999998</v>
      </c>
      <c r="F415" s="105">
        <f>SUM(F416:F417)</f>
        <v>118619.8</v>
      </c>
      <c r="G415" s="42"/>
      <c r="H415" s="200">
        <v>12728</v>
      </c>
      <c r="I415" s="195">
        <f>SUM(J415:N415)</f>
        <v>312956.19999999995</v>
      </c>
      <c r="J415" s="42"/>
      <c r="K415" s="105">
        <f>SUM(K416:K417)</f>
        <v>186379.3</v>
      </c>
      <c r="L415" s="105">
        <f>SUM(L416:L417)</f>
        <v>114432.4</v>
      </c>
      <c r="M415" s="42">
        <f>SUM(M416:M417)</f>
        <v>0</v>
      </c>
      <c r="N415" s="105">
        <f>SUM(N416:N417)</f>
        <v>12144.5</v>
      </c>
      <c r="O415" s="42"/>
      <c r="P415" s="195">
        <f t="shared" ref="P415:P420" si="89">SUM(Q415:U415)</f>
        <v>308188.79999999993</v>
      </c>
      <c r="Q415" s="42"/>
      <c r="R415" s="105">
        <f>SUM(R416:R417)</f>
        <v>186379.3</v>
      </c>
      <c r="S415" s="105">
        <f>SUM(S416:S417)</f>
        <v>110253.9</v>
      </c>
      <c r="T415" s="42">
        <f>SUM(T416:T417)</f>
        <v>0</v>
      </c>
      <c r="U415" s="105">
        <f>SUM(U416:U417)</f>
        <v>11555.6</v>
      </c>
    </row>
    <row r="416" spans="1:21" ht="25.5">
      <c r="A416" s="486"/>
      <c r="B416" s="201" t="s">
        <v>418</v>
      </c>
      <c r="C416" s="194">
        <f t="shared" ref="C416:C425" si="90">SUM(D416:H416)</f>
        <v>278158.7</v>
      </c>
      <c r="D416" s="199"/>
      <c r="E416" s="202">
        <v>146810.9</v>
      </c>
      <c r="F416" s="202">
        <v>118619.8</v>
      </c>
      <c r="G416" s="202"/>
      <c r="H416" s="202">
        <v>12728</v>
      </c>
      <c r="I416" s="195">
        <f>SUM(J416:N416)</f>
        <v>308944.3</v>
      </c>
      <c r="J416" s="42"/>
      <c r="K416" s="202">
        <v>182367.4</v>
      </c>
      <c r="L416" s="202">
        <v>114432.4</v>
      </c>
      <c r="M416" s="202"/>
      <c r="N416" s="202">
        <v>12144.5</v>
      </c>
      <c r="O416" s="42"/>
      <c r="P416" s="195">
        <f>SUM(Q416:U416)</f>
        <v>304176.89999999997</v>
      </c>
      <c r="Q416" s="42"/>
      <c r="R416" s="202">
        <v>182367.4</v>
      </c>
      <c r="S416" s="202">
        <v>110253.9</v>
      </c>
      <c r="T416" s="202"/>
      <c r="U416" s="202">
        <v>11555.6</v>
      </c>
    </row>
    <row r="417" spans="1:21" ht="51">
      <c r="A417" s="486"/>
      <c r="B417" s="201" t="s">
        <v>419</v>
      </c>
      <c r="C417" s="194">
        <f t="shared" si="90"/>
        <v>4825.3</v>
      </c>
      <c r="D417" s="199"/>
      <c r="E417" s="202">
        <v>4825.3</v>
      </c>
      <c r="F417" s="42"/>
      <c r="G417" s="42"/>
      <c r="H417" s="200"/>
      <c r="I417" s="195">
        <f t="shared" ref="I417:I424" si="91">SUM(J417:N417)</f>
        <v>4011.9</v>
      </c>
      <c r="J417" s="42"/>
      <c r="K417" s="202">
        <v>4011.9</v>
      </c>
      <c r="L417" s="42"/>
      <c r="M417" s="42"/>
      <c r="N417" s="42"/>
      <c r="O417" s="42"/>
      <c r="P417" s="195">
        <f t="shared" si="89"/>
        <v>4011.9</v>
      </c>
      <c r="Q417" s="42"/>
      <c r="R417" s="202">
        <v>4011.9</v>
      </c>
      <c r="S417" s="203"/>
      <c r="T417" s="203"/>
      <c r="U417" s="42"/>
    </row>
    <row r="418" spans="1:21" ht="25.5">
      <c r="A418" s="486"/>
      <c r="B418" s="429" t="s">
        <v>420</v>
      </c>
      <c r="C418" s="194">
        <f t="shared" si="90"/>
        <v>3207.6</v>
      </c>
      <c r="D418" s="204"/>
      <c r="E418" s="204">
        <v>1623.6</v>
      </c>
      <c r="F418" s="42">
        <v>1584</v>
      </c>
      <c r="G418" s="42"/>
      <c r="H418" s="200"/>
      <c r="I418" s="195">
        <f t="shared" si="91"/>
        <v>2469.6999999999998</v>
      </c>
      <c r="J418" s="42"/>
      <c r="K418" s="203">
        <v>1583.2</v>
      </c>
      <c r="L418" s="202">
        <v>886.5</v>
      </c>
      <c r="M418" s="42"/>
      <c r="N418" s="42"/>
      <c r="O418" s="42"/>
      <c r="P418" s="195">
        <f t="shared" si="89"/>
        <v>2322</v>
      </c>
      <c r="Q418" s="42"/>
      <c r="R418" s="202">
        <v>1470.9</v>
      </c>
      <c r="S418" s="202">
        <v>851.1</v>
      </c>
      <c r="T418" s="203"/>
      <c r="U418" s="42"/>
    </row>
    <row r="419" spans="1:21">
      <c r="A419" s="486"/>
      <c r="B419" s="205" t="s">
        <v>421</v>
      </c>
      <c r="C419" s="194">
        <f t="shared" si="90"/>
        <v>1584</v>
      </c>
      <c r="D419" s="204"/>
      <c r="E419" s="204"/>
      <c r="F419" s="42">
        <v>1584</v>
      </c>
      <c r="G419" s="42"/>
      <c r="H419" s="200"/>
      <c r="I419" s="195">
        <f t="shared" si="91"/>
        <v>886.5</v>
      </c>
      <c r="J419" s="42"/>
      <c r="K419" s="42"/>
      <c r="L419" s="202">
        <v>886.5</v>
      </c>
      <c r="M419" s="42"/>
      <c r="N419" s="42"/>
      <c r="O419" s="42"/>
      <c r="P419" s="195">
        <f t="shared" si="89"/>
        <v>851.1</v>
      </c>
      <c r="Q419" s="42"/>
      <c r="R419" s="203"/>
      <c r="S419" s="202">
        <v>851.1</v>
      </c>
      <c r="T419" s="203"/>
      <c r="U419" s="42"/>
    </row>
    <row r="420" spans="1:21" ht="38.25">
      <c r="A420" s="486"/>
      <c r="B420" s="201" t="s">
        <v>422</v>
      </c>
      <c r="C420" s="194">
        <f t="shared" si="90"/>
        <v>1623.6</v>
      </c>
      <c r="D420" s="204"/>
      <c r="E420" s="204">
        <v>1623.6</v>
      </c>
      <c r="F420" s="42"/>
      <c r="G420" s="42"/>
      <c r="H420" s="200"/>
      <c r="I420" s="195">
        <f t="shared" si="91"/>
        <v>1583.2</v>
      </c>
      <c r="J420" s="42"/>
      <c r="K420" s="203">
        <v>1583.2</v>
      </c>
      <c r="L420" s="42"/>
      <c r="M420" s="42"/>
      <c r="N420" s="42"/>
      <c r="O420" s="42"/>
      <c r="P420" s="195">
        <f t="shared" si="89"/>
        <v>1470.9</v>
      </c>
      <c r="Q420" s="42"/>
      <c r="R420" s="202">
        <v>1470.9</v>
      </c>
      <c r="S420" s="203"/>
      <c r="T420" s="203"/>
      <c r="U420" s="42"/>
    </row>
    <row r="421" spans="1:21" ht="25.5">
      <c r="A421" s="486"/>
      <c r="B421" s="429" t="s">
        <v>423</v>
      </c>
      <c r="C421" s="194">
        <f t="shared" si="90"/>
        <v>0</v>
      </c>
      <c r="D421" s="204"/>
      <c r="E421" s="204"/>
      <c r="F421" s="42"/>
      <c r="G421" s="42"/>
      <c r="H421" s="200"/>
      <c r="I421" s="195">
        <f t="shared" si="91"/>
        <v>0</v>
      </c>
      <c r="J421" s="42"/>
      <c r="K421" s="42"/>
      <c r="L421" s="42"/>
      <c r="M421" s="42"/>
      <c r="N421" s="42"/>
      <c r="O421" s="42"/>
      <c r="P421" s="195">
        <f>SUM(Q421:U421)</f>
        <v>0</v>
      </c>
      <c r="Q421" s="42"/>
      <c r="R421" s="203"/>
      <c r="S421" s="203"/>
      <c r="T421" s="203"/>
      <c r="U421" s="42"/>
    </row>
    <row r="422" spans="1:21">
      <c r="A422" s="486"/>
      <c r="B422" s="430" t="s">
        <v>424</v>
      </c>
      <c r="C422" s="194">
        <f t="shared" si="90"/>
        <v>0</v>
      </c>
      <c r="D422" s="42"/>
      <c r="E422" s="42"/>
      <c r="F422" s="42"/>
      <c r="G422" s="42"/>
      <c r="H422" s="200"/>
      <c r="I422" s="195">
        <f t="shared" si="91"/>
        <v>70</v>
      </c>
      <c r="J422" s="42"/>
      <c r="K422" s="42"/>
      <c r="L422" s="42">
        <v>70</v>
      </c>
      <c r="M422" s="42"/>
      <c r="N422" s="42"/>
      <c r="O422" s="42"/>
      <c r="P422" s="195">
        <f>SUM(Q422:U422)</f>
        <v>70</v>
      </c>
      <c r="Q422" s="42"/>
      <c r="R422" s="202"/>
      <c r="S422" s="202">
        <v>70</v>
      </c>
      <c r="T422" s="202"/>
      <c r="U422" s="42"/>
    </row>
    <row r="423" spans="1:21" ht="25.5">
      <c r="A423" s="486"/>
      <c r="B423" s="170" t="s">
        <v>425</v>
      </c>
      <c r="C423" s="194">
        <f t="shared" si="90"/>
        <v>0</v>
      </c>
      <c r="D423" s="42"/>
      <c r="E423" s="42"/>
      <c r="F423" s="42"/>
      <c r="G423" s="42"/>
      <c r="H423" s="200"/>
      <c r="I423" s="195">
        <f t="shared" si="91"/>
        <v>0</v>
      </c>
      <c r="J423" s="42"/>
      <c r="K423" s="42"/>
      <c r="L423" s="42"/>
      <c r="M423" s="42"/>
      <c r="N423" s="42"/>
      <c r="O423" s="42"/>
      <c r="P423" s="195">
        <f>SUM(Q423:U423)</f>
        <v>0</v>
      </c>
      <c r="Q423" s="42"/>
      <c r="R423" s="202"/>
      <c r="S423" s="202"/>
      <c r="T423" s="202"/>
      <c r="U423" s="42"/>
    </row>
    <row r="424" spans="1:21">
      <c r="A424" s="486"/>
      <c r="B424" s="170" t="s">
        <v>426</v>
      </c>
      <c r="C424" s="194">
        <f t="shared" si="90"/>
        <v>0</v>
      </c>
      <c r="D424" s="42"/>
      <c r="E424" s="42"/>
      <c r="F424" s="42"/>
      <c r="G424" s="42"/>
      <c r="H424" s="200"/>
      <c r="I424" s="195">
        <f t="shared" si="91"/>
        <v>0</v>
      </c>
      <c r="J424" s="42"/>
      <c r="K424" s="42"/>
      <c r="L424" s="42"/>
      <c r="M424" s="42"/>
      <c r="N424" s="42"/>
      <c r="O424" s="42"/>
      <c r="P424" s="195">
        <f>SUM(Q424:U424)</f>
        <v>0</v>
      </c>
      <c r="Q424" s="42"/>
      <c r="R424" s="202"/>
      <c r="S424" s="202"/>
      <c r="T424" s="202"/>
      <c r="U424" s="42"/>
    </row>
    <row r="425" spans="1:21">
      <c r="A425" s="486"/>
      <c r="B425" s="170" t="s">
        <v>427</v>
      </c>
      <c r="C425" s="194">
        <f t="shared" si="90"/>
        <v>0</v>
      </c>
      <c r="D425" s="42"/>
      <c r="E425" s="42"/>
      <c r="F425" s="42"/>
      <c r="G425" s="42"/>
      <c r="H425" s="200"/>
      <c r="I425" s="195">
        <f>SUM(J425:N425)</f>
        <v>70</v>
      </c>
      <c r="J425" s="42"/>
      <c r="K425" s="42"/>
      <c r="L425" s="202">
        <v>70</v>
      </c>
      <c r="M425" s="42"/>
      <c r="N425" s="42"/>
      <c r="O425" s="42"/>
      <c r="P425" s="195">
        <f t="shared" ref="P425:P433" si="92">SUM(Q425:U425)</f>
        <v>70</v>
      </c>
      <c r="Q425" s="42"/>
      <c r="R425" s="42"/>
      <c r="S425" s="42">
        <v>70</v>
      </c>
      <c r="T425" s="42"/>
      <c r="U425" s="42"/>
    </row>
    <row r="426" spans="1:21">
      <c r="A426" s="486"/>
      <c r="B426" s="457" t="s">
        <v>428</v>
      </c>
      <c r="C426" s="194">
        <f>SUM(D426:H426)</f>
        <v>507620.3</v>
      </c>
      <c r="D426" s="459"/>
      <c r="E426" s="460">
        <f>SUM(E427+E430)</f>
        <v>322102.8</v>
      </c>
      <c r="F426" s="460">
        <f>SUM(F427+F430+F436)</f>
        <v>183814.7</v>
      </c>
      <c r="G426" s="460"/>
      <c r="H426" s="460">
        <f>SUM(H427+H430+H436)</f>
        <v>1702.8</v>
      </c>
      <c r="I426" s="461">
        <f>SUM(J426:N426)</f>
        <v>589967.9</v>
      </c>
      <c r="J426" s="460">
        <f>SUM(J427:J438)</f>
        <v>0</v>
      </c>
      <c r="K426" s="460">
        <f>SUM(K427+K430)</f>
        <v>409550.8</v>
      </c>
      <c r="L426" s="460">
        <f>SUM(L427+L430+L434+L438)</f>
        <v>177124</v>
      </c>
      <c r="M426" s="460">
        <f>SUM(M427:M438)</f>
        <v>0</v>
      </c>
      <c r="N426" s="460">
        <f>SUM(N427+N430)</f>
        <v>3293.1</v>
      </c>
      <c r="O426" s="459"/>
      <c r="P426" s="461">
        <f t="shared" si="92"/>
        <v>589282.9</v>
      </c>
      <c r="Q426" s="460">
        <f>SUM(Q427:Q438)</f>
        <v>0</v>
      </c>
      <c r="R426" s="460">
        <f>SUM(R427+R430)</f>
        <v>409448.19999999995</v>
      </c>
      <c r="S426" s="460">
        <f>SUM(S427+S430+S434+S438)</f>
        <v>176782.8</v>
      </c>
      <c r="T426" s="460">
        <f>SUM(T427:T438)</f>
        <v>0</v>
      </c>
      <c r="U426" s="460">
        <f>SUM(U427+U430)</f>
        <v>3051.9</v>
      </c>
    </row>
    <row r="427" spans="1:21" ht="25.5">
      <c r="A427" s="486"/>
      <c r="B427" s="161" t="s">
        <v>429</v>
      </c>
      <c r="C427" s="194">
        <f t="shared" ref="C427:C436" si="93">SUM(D427:H427)</f>
        <v>500688.89999999997</v>
      </c>
      <c r="D427" s="42"/>
      <c r="E427" s="204">
        <f>SUM(E428:E429)</f>
        <v>318354</v>
      </c>
      <c r="F427" s="204">
        <f>SUM(F428:F429)</f>
        <v>180632.1</v>
      </c>
      <c r="G427" s="204">
        <f>SUM(G428:G429)</f>
        <v>0</v>
      </c>
      <c r="H427" s="204">
        <f>SUM(H428:H429)</f>
        <v>1702.8</v>
      </c>
      <c r="I427" s="195">
        <f t="shared" ref="I427:I433" si="94">SUM(J427:N427)</f>
        <v>582392.99999999988</v>
      </c>
      <c r="J427" s="42"/>
      <c r="K427" s="204">
        <f>SUM(K428:K429)</f>
        <v>405740.39999999997</v>
      </c>
      <c r="L427" s="204">
        <f>SUM(L428:L429)</f>
        <v>173359.5</v>
      </c>
      <c r="M427" s="204">
        <f>SUM(M428:M429)</f>
        <v>0</v>
      </c>
      <c r="N427" s="204">
        <f>SUM(N428:N429)</f>
        <v>3293.1</v>
      </c>
      <c r="O427" s="42"/>
      <c r="P427" s="195">
        <f t="shared" si="92"/>
        <v>581811.19999999995</v>
      </c>
      <c r="Q427" s="42"/>
      <c r="R427" s="204">
        <f>SUM(R428:R429)</f>
        <v>405740.39999999997</v>
      </c>
      <c r="S427" s="204">
        <f>SUM(S428:S429)</f>
        <v>173018.9</v>
      </c>
      <c r="T427" s="204">
        <f>SUM(T428:T429)</f>
        <v>0</v>
      </c>
      <c r="U427" s="204">
        <f>SUM(U428:U429)</f>
        <v>3051.9</v>
      </c>
    </row>
    <row r="428" spans="1:21" ht="25.5">
      <c r="A428" s="486"/>
      <c r="B428" s="201" t="s">
        <v>430</v>
      </c>
      <c r="C428" s="194">
        <f t="shared" si="93"/>
        <v>500188.89999999997</v>
      </c>
      <c r="D428" s="42"/>
      <c r="E428" s="204">
        <v>318354</v>
      </c>
      <c r="F428" s="42">
        <v>180132.1</v>
      </c>
      <c r="G428" s="42"/>
      <c r="H428" s="200">
        <v>1702.8</v>
      </c>
      <c r="I428" s="195">
        <f t="shared" si="94"/>
        <v>581298.4</v>
      </c>
      <c r="J428" s="42"/>
      <c r="K428" s="202">
        <v>405095.8</v>
      </c>
      <c r="L428" s="202">
        <v>172909.5</v>
      </c>
      <c r="M428" s="202"/>
      <c r="N428" s="202">
        <v>3293.1</v>
      </c>
      <c r="O428" s="42"/>
      <c r="P428" s="195">
        <f t="shared" si="92"/>
        <v>580856.70000000007</v>
      </c>
      <c r="Q428" s="42"/>
      <c r="R428" s="202">
        <v>405095.8</v>
      </c>
      <c r="S428" s="202">
        <v>172709</v>
      </c>
      <c r="T428" s="202"/>
      <c r="U428" s="202">
        <v>3051.9</v>
      </c>
    </row>
    <row r="429" spans="1:21">
      <c r="A429" s="486"/>
      <c r="B429" s="201" t="s">
        <v>431</v>
      </c>
      <c r="C429" s="194">
        <f t="shared" si="93"/>
        <v>500</v>
      </c>
      <c r="D429" s="42"/>
      <c r="E429" s="204"/>
      <c r="F429" s="42">
        <v>500</v>
      </c>
      <c r="G429" s="42"/>
      <c r="H429" s="200"/>
      <c r="I429" s="195">
        <f t="shared" si="94"/>
        <v>1094.5999999999999</v>
      </c>
      <c r="J429" s="42"/>
      <c r="K429" s="202">
        <v>644.6</v>
      </c>
      <c r="L429" s="202">
        <v>450</v>
      </c>
      <c r="M429" s="42"/>
      <c r="N429" s="42"/>
      <c r="O429" s="42"/>
      <c r="P429" s="195">
        <f t="shared" si="92"/>
        <v>954.5</v>
      </c>
      <c r="Q429" s="42"/>
      <c r="R429" s="202">
        <v>644.6</v>
      </c>
      <c r="S429" s="202">
        <v>309.89999999999998</v>
      </c>
      <c r="T429" s="42"/>
      <c r="U429" s="42"/>
    </row>
    <row r="430" spans="1:21" ht="25.5">
      <c r="A430" s="486"/>
      <c r="B430" s="161" t="s">
        <v>420</v>
      </c>
      <c r="C430" s="194">
        <f t="shared" si="93"/>
        <v>6731.4</v>
      </c>
      <c r="D430" s="42"/>
      <c r="E430" s="204">
        <v>3748.8</v>
      </c>
      <c r="F430" s="42">
        <v>2982.6</v>
      </c>
      <c r="G430" s="42"/>
      <c r="H430" s="200"/>
      <c r="I430" s="195">
        <f>SUM(J430:N430)</f>
        <v>7394.9</v>
      </c>
      <c r="J430" s="42"/>
      <c r="K430" s="105">
        <f>SUM(K432:K433)</f>
        <v>3810.3999999999996</v>
      </c>
      <c r="L430" s="203">
        <v>3584.5</v>
      </c>
      <c r="M430" s="42"/>
      <c r="N430" s="42"/>
      <c r="O430" s="42"/>
      <c r="P430" s="195">
        <f t="shared" si="92"/>
        <v>7291.7</v>
      </c>
      <c r="Q430" s="42"/>
      <c r="R430" s="42">
        <f>SUM(R431:R433)</f>
        <v>3707.7999999999997</v>
      </c>
      <c r="S430" s="203">
        <v>3583.9</v>
      </c>
      <c r="T430" s="42"/>
      <c r="U430" s="42"/>
    </row>
    <row r="431" spans="1:21">
      <c r="A431" s="486"/>
      <c r="B431" s="205" t="s">
        <v>421</v>
      </c>
      <c r="C431" s="194">
        <f t="shared" si="93"/>
        <v>2982.6</v>
      </c>
      <c r="D431" s="42"/>
      <c r="E431" s="204"/>
      <c r="F431" s="42">
        <v>2982.6</v>
      </c>
      <c r="G431" s="42"/>
      <c r="H431" s="200"/>
      <c r="I431" s="195">
        <f t="shared" si="94"/>
        <v>3584.5</v>
      </c>
      <c r="J431" s="42"/>
      <c r="K431" s="203"/>
      <c r="L431" s="203">
        <v>3584.5</v>
      </c>
      <c r="M431" s="42"/>
      <c r="N431" s="42"/>
      <c r="O431" s="42"/>
      <c r="P431" s="195">
        <f t="shared" si="92"/>
        <v>3583.9</v>
      </c>
      <c r="Q431" s="42"/>
      <c r="R431" s="203"/>
      <c r="S431" s="203">
        <v>3583.9</v>
      </c>
      <c r="T431" s="42"/>
      <c r="U431" s="42"/>
    </row>
    <row r="432" spans="1:21">
      <c r="A432" s="486"/>
      <c r="B432" s="205" t="s">
        <v>432</v>
      </c>
      <c r="C432" s="194">
        <f t="shared" si="93"/>
        <v>0</v>
      </c>
      <c r="D432" s="42"/>
      <c r="E432" s="204"/>
      <c r="F432" s="42"/>
      <c r="G432" s="42"/>
      <c r="H432" s="200"/>
      <c r="I432" s="195">
        <f t="shared" si="94"/>
        <v>36.200000000000003</v>
      </c>
      <c r="J432" s="42"/>
      <c r="K432" s="203">
        <v>36.200000000000003</v>
      </c>
      <c r="L432" s="42"/>
      <c r="M432" s="42"/>
      <c r="N432" s="42"/>
      <c r="O432" s="42"/>
      <c r="P432" s="195">
        <f t="shared" si="92"/>
        <v>36.200000000000003</v>
      </c>
      <c r="Q432" s="42"/>
      <c r="R432" s="42">
        <v>36.200000000000003</v>
      </c>
      <c r="S432" s="42"/>
      <c r="T432" s="42"/>
      <c r="U432" s="42"/>
    </row>
    <row r="433" spans="1:21" ht="38.25">
      <c r="A433" s="486"/>
      <c r="B433" s="201" t="s">
        <v>422</v>
      </c>
      <c r="C433" s="194">
        <f t="shared" si="93"/>
        <v>3748.8</v>
      </c>
      <c r="D433" s="42"/>
      <c r="E433" s="204">
        <v>3748.8</v>
      </c>
      <c r="F433" s="42"/>
      <c r="G433" s="42"/>
      <c r="H433" s="200"/>
      <c r="I433" s="195">
        <f t="shared" si="94"/>
        <v>3774.2</v>
      </c>
      <c r="J433" s="42"/>
      <c r="K433" s="203">
        <v>3774.2</v>
      </c>
      <c r="L433" s="42"/>
      <c r="M433" s="42"/>
      <c r="N433" s="42"/>
      <c r="O433" s="42"/>
      <c r="P433" s="195">
        <f t="shared" si="92"/>
        <v>3671.6</v>
      </c>
      <c r="Q433" s="42"/>
      <c r="R433" s="203">
        <v>3671.6</v>
      </c>
      <c r="S433" s="42"/>
      <c r="T433" s="42"/>
      <c r="U433" s="42"/>
    </row>
    <row r="434" spans="1:21" ht="25.5">
      <c r="A434" s="486"/>
      <c r="B434" s="161" t="s">
        <v>423</v>
      </c>
      <c r="C434" s="194">
        <f t="shared" si="93"/>
        <v>0</v>
      </c>
      <c r="D434" s="42"/>
      <c r="E434" s="204"/>
      <c r="F434" s="42"/>
      <c r="G434" s="42"/>
      <c r="H434" s="200"/>
      <c r="I434" s="195">
        <f>SUM(J434:N434)</f>
        <v>0</v>
      </c>
      <c r="J434" s="42"/>
      <c r="K434" s="42"/>
      <c r="L434" s="42"/>
      <c r="M434" s="42"/>
      <c r="N434" s="42"/>
      <c r="O434" s="42"/>
      <c r="P434" s="195">
        <f>SUM(Q434:U434)</f>
        <v>0</v>
      </c>
      <c r="Q434" s="42"/>
      <c r="R434" s="42"/>
      <c r="S434" s="42"/>
      <c r="T434" s="42"/>
      <c r="U434" s="42"/>
    </row>
    <row r="435" spans="1:21">
      <c r="A435" s="486"/>
      <c r="B435" s="169" t="s">
        <v>433</v>
      </c>
      <c r="C435" s="194">
        <f t="shared" si="93"/>
        <v>0</v>
      </c>
      <c r="D435" s="42"/>
      <c r="E435" s="42"/>
      <c r="F435" s="42"/>
      <c r="G435" s="42"/>
      <c r="H435" s="200"/>
      <c r="I435" s="195">
        <f>SUM(J435:N435)</f>
        <v>0</v>
      </c>
      <c r="J435" s="42"/>
      <c r="K435" s="42"/>
      <c r="L435" s="42"/>
      <c r="M435" s="42"/>
      <c r="N435" s="42"/>
      <c r="O435" s="42"/>
      <c r="P435" s="195">
        <f>SUM(Q435:U435)</f>
        <v>0</v>
      </c>
      <c r="Q435" s="42"/>
      <c r="R435" s="42"/>
      <c r="S435" s="42"/>
      <c r="T435" s="42"/>
      <c r="U435" s="42"/>
    </row>
    <row r="436" spans="1:21" ht="25.5">
      <c r="A436" s="486"/>
      <c r="B436" s="206" t="s">
        <v>425</v>
      </c>
      <c r="C436" s="194">
        <f t="shared" si="93"/>
        <v>200</v>
      </c>
      <c r="D436" s="42"/>
      <c r="E436" s="42"/>
      <c r="F436" s="42">
        <v>200</v>
      </c>
      <c r="G436" s="42"/>
      <c r="H436" s="200"/>
      <c r="I436" s="195"/>
      <c r="J436" s="42"/>
      <c r="K436" s="42"/>
      <c r="L436" s="42"/>
      <c r="M436" s="42"/>
      <c r="N436" s="42"/>
      <c r="O436" s="42"/>
      <c r="P436" s="195"/>
      <c r="Q436" s="42"/>
      <c r="R436" s="42"/>
      <c r="S436" s="42"/>
      <c r="T436" s="42"/>
      <c r="U436" s="42"/>
    </row>
    <row r="437" spans="1:21" ht="38.25">
      <c r="A437" s="486"/>
      <c r="B437" s="169" t="s">
        <v>434</v>
      </c>
      <c r="C437" s="207"/>
      <c r="D437" s="42"/>
      <c r="E437" s="42"/>
      <c r="F437" s="42"/>
      <c r="G437" s="42"/>
      <c r="H437" s="200"/>
      <c r="I437" s="195">
        <f>SUM(J437:N437)</f>
        <v>0</v>
      </c>
      <c r="J437" s="42"/>
      <c r="K437" s="42"/>
      <c r="L437" s="42"/>
      <c r="M437" s="42"/>
      <c r="N437" s="42"/>
      <c r="O437" s="42"/>
      <c r="P437" s="195">
        <f>SUM(Q437:U437)</f>
        <v>0</v>
      </c>
      <c r="Q437" s="42"/>
      <c r="R437" s="42"/>
      <c r="S437" s="42"/>
      <c r="T437" s="42"/>
      <c r="U437" s="42"/>
    </row>
    <row r="438" spans="1:21">
      <c r="A438" s="486"/>
      <c r="B438" s="169" t="s">
        <v>435</v>
      </c>
      <c r="C438" s="207"/>
      <c r="D438" s="42"/>
      <c r="E438" s="42"/>
      <c r="F438" s="42"/>
      <c r="G438" s="42"/>
      <c r="H438" s="200"/>
      <c r="I438" s="195">
        <f>SUM(J438:N438)</f>
        <v>180</v>
      </c>
      <c r="J438" s="42"/>
      <c r="K438" s="42"/>
      <c r="L438" s="28">
        <v>180</v>
      </c>
      <c r="M438" s="42"/>
      <c r="N438" s="42"/>
      <c r="O438" s="42"/>
      <c r="P438" s="195">
        <f>SUM(Q438:U438)</f>
        <v>180</v>
      </c>
      <c r="Q438" s="42"/>
      <c r="R438" s="42"/>
      <c r="S438" s="203">
        <v>180</v>
      </c>
      <c r="T438" s="42"/>
      <c r="U438" s="42"/>
    </row>
    <row r="439" spans="1:21" ht="25.5">
      <c r="A439" s="486"/>
      <c r="B439" s="201" t="s">
        <v>436</v>
      </c>
      <c r="C439" s="207"/>
      <c r="D439" s="42"/>
      <c r="E439" s="42"/>
      <c r="F439" s="42"/>
      <c r="G439" s="42"/>
      <c r="H439" s="200"/>
      <c r="I439" s="195"/>
      <c r="J439" s="42"/>
      <c r="K439" s="42"/>
      <c r="L439" s="42"/>
      <c r="M439" s="42"/>
      <c r="N439" s="42"/>
      <c r="O439" s="42"/>
      <c r="P439" s="195"/>
      <c r="Q439" s="42"/>
      <c r="R439" s="42"/>
      <c r="S439" s="42"/>
      <c r="T439" s="42"/>
      <c r="U439" s="42"/>
    </row>
    <row r="440" spans="1:21" ht="25.5">
      <c r="A440" s="486"/>
      <c r="B440" s="201" t="s">
        <v>437</v>
      </c>
      <c r="C440" s="207"/>
      <c r="D440" s="42"/>
      <c r="E440" s="42"/>
      <c r="F440" s="42"/>
      <c r="G440" s="42"/>
      <c r="H440" s="200"/>
      <c r="I440" s="195">
        <f t="shared" ref="I440:I446" si="95">SUM(J440:N440)</f>
        <v>180</v>
      </c>
      <c r="J440" s="42"/>
      <c r="K440" s="42"/>
      <c r="L440" s="42">
        <v>180</v>
      </c>
      <c r="M440" s="42"/>
      <c r="N440" s="42"/>
      <c r="O440" s="42"/>
      <c r="P440" s="195">
        <f>SUM(Q440:U440)</f>
        <v>180</v>
      </c>
      <c r="Q440" s="42"/>
      <c r="R440" s="42"/>
      <c r="S440" s="203">
        <v>180</v>
      </c>
      <c r="T440" s="42"/>
      <c r="U440" s="42"/>
    </row>
    <row r="441" spans="1:21">
      <c r="A441" s="486"/>
      <c r="B441" s="457" t="s">
        <v>438</v>
      </c>
      <c r="C441" s="462">
        <f>SUM(D441:H441)</f>
        <v>62355.6</v>
      </c>
      <c r="D441" s="459"/>
      <c r="E441" s="460">
        <f>SUM(E444)</f>
        <v>765.6</v>
      </c>
      <c r="F441" s="460">
        <f>SUM(F442+F444+F450+F453)</f>
        <v>61472</v>
      </c>
      <c r="G441" s="460">
        <f>SUM(G442:G453)</f>
        <v>0</v>
      </c>
      <c r="H441" s="460">
        <f>SUM(H442+H444+H450+H453)</f>
        <v>118</v>
      </c>
      <c r="I441" s="461">
        <f t="shared" si="95"/>
        <v>72733.600000000006</v>
      </c>
      <c r="J441" s="460">
        <f>SUM(J442:J453)</f>
        <v>0</v>
      </c>
      <c r="K441" s="460">
        <f>SUM(K442+K444)</f>
        <v>9255</v>
      </c>
      <c r="L441" s="460">
        <f>SUM(L442+L444+L447+L448+L450)</f>
        <v>63314.8</v>
      </c>
      <c r="M441" s="460">
        <f>SUM(M442:M453)</f>
        <v>0</v>
      </c>
      <c r="N441" s="460">
        <f>SUM(N442+N444+N447+N448+N450)</f>
        <v>163.80000000000001</v>
      </c>
      <c r="O441" s="459"/>
      <c r="P441" s="461">
        <f>SUM(Q441:U441)</f>
        <v>72675.3</v>
      </c>
      <c r="Q441" s="460">
        <f>SUM(Q442:Q453)</f>
        <v>0</v>
      </c>
      <c r="R441" s="460">
        <f>SUM(R442+R444+R447+R448+R450)</f>
        <v>9241.1</v>
      </c>
      <c r="S441" s="460">
        <f>SUM(S442+S444+S447+S448+S450)</f>
        <v>63270.400000000001</v>
      </c>
      <c r="T441" s="460">
        <f>SUM(T442:T453)</f>
        <v>0</v>
      </c>
      <c r="U441" s="460">
        <f>SUM(U442+U444+U447+U448+U450)</f>
        <v>163.80000000000001</v>
      </c>
    </row>
    <row r="442" spans="1:21" ht="25.5">
      <c r="A442" s="486"/>
      <c r="B442" s="169" t="s">
        <v>417</v>
      </c>
      <c r="C442" s="194">
        <f t="shared" ref="C442:C479" si="96">SUM(D442:H442)</f>
        <v>49488.2</v>
      </c>
      <c r="D442" s="42"/>
      <c r="E442" s="204"/>
      <c r="F442" s="42">
        <v>49468.2</v>
      </c>
      <c r="G442" s="42"/>
      <c r="H442" s="200">
        <v>20</v>
      </c>
      <c r="I442" s="195">
        <f t="shared" si="95"/>
        <v>70429.5</v>
      </c>
      <c r="J442" s="42"/>
      <c r="K442" s="105">
        <f>SUM(K443)</f>
        <v>8590.6</v>
      </c>
      <c r="L442" s="105">
        <f>SUM(L443)</f>
        <v>61675.1</v>
      </c>
      <c r="M442" s="42"/>
      <c r="N442" s="105">
        <f>SUM(N443)</f>
        <v>163.80000000000001</v>
      </c>
      <c r="O442" s="42"/>
      <c r="P442" s="195">
        <f>SUM(Q442:U442)</f>
        <v>70385.100000000006</v>
      </c>
      <c r="Q442" s="42"/>
      <c r="R442" s="105">
        <f>SUM(R443)</f>
        <v>8590.6</v>
      </c>
      <c r="S442" s="105">
        <f>SUM(S443)</f>
        <v>61630.7</v>
      </c>
      <c r="T442" s="42"/>
      <c r="U442" s="105">
        <f>SUM(U443)</f>
        <v>163.80000000000001</v>
      </c>
    </row>
    <row r="443" spans="1:21" ht="25.5">
      <c r="A443" s="486"/>
      <c r="B443" s="201" t="s">
        <v>439</v>
      </c>
      <c r="C443" s="194">
        <f t="shared" si="96"/>
        <v>49488.2</v>
      </c>
      <c r="D443" s="42"/>
      <c r="E443" s="204"/>
      <c r="F443" s="42">
        <v>49468.2</v>
      </c>
      <c r="G443" s="42"/>
      <c r="H443" s="200">
        <v>20</v>
      </c>
      <c r="I443" s="195">
        <f t="shared" si="95"/>
        <v>70429.5</v>
      </c>
      <c r="J443" s="42"/>
      <c r="K443" s="203">
        <v>8590.6</v>
      </c>
      <c r="L443" s="203">
        <v>61675.1</v>
      </c>
      <c r="M443" s="203"/>
      <c r="N443" s="203">
        <v>163.80000000000001</v>
      </c>
      <c r="O443" s="42"/>
      <c r="P443" s="195">
        <f>SUM(Q443:U443)</f>
        <v>70385.100000000006</v>
      </c>
      <c r="Q443" s="42"/>
      <c r="R443" s="203">
        <v>8590.6</v>
      </c>
      <c r="S443" s="203">
        <v>61630.7</v>
      </c>
      <c r="T443" s="203"/>
      <c r="U443" s="203">
        <v>163.80000000000001</v>
      </c>
    </row>
    <row r="444" spans="1:21" ht="25.5">
      <c r="A444" s="486"/>
      <c r="B444" s="169" t="s">
        <v>420</v>
      </c>
      <c r="C444" s="194">
        <f t="shared" si="96"/>
        <v>1170.5</v>
      </c>
      <c r="D444" s="42"/>
      <c r="E444" s="204">
        <v>765.6</v>
      </c>
      <c r="F444" s="42">
        <v>404.9</v>
      </c>
      <c r="G444" s="42"/>
      <c r="H444" s="200"/>
      <c r="I444" s="195">
        <f t="shared" si="95"/>
        <v>964.3</v>
      </c>
      <c r="J444" s="42"/>
      <c r="K444" s="42">
        <f>SUM(K445:K446)</f>
        <v>664.4</v>
      </c>
      <c r="L444" s="105">
        <f>SUM(L445:L446)</f>
        <v>299.89999999999998</v>
      </c>
      <c r="M444" s="42"/>
      <c r="N444" s="42"/>
      <c r="O444" s="42"/>
      <c r="P444" s="195">
        <f t="shared" ref="P444:P452" si="97">SUM(Q444:U444)</f>
        <v>950.4</v>
      </c>
      <c r="Q444" s="42"/>
      <c r="R444" s="42">
        <f>SUM(R445:R446)</f>
        <v>650.5</v>
      </c>
      <c r="S444" s="105">
        <f>SUM(S445:S446)</f>
        <v>299.89999999999998</v>
      </c>
      <c r="T444" s="42"/>
      <c r="U444" s="42"/>
    </row>
    <row r="445" spans="1:21">
      <c r="A445" s="486"/>
      <c r="B445" s="205" t="s">
        <v>421</v>
      </c>
      <c r="C445" s="194">
        <f t="shared" si="96"/>
        <v>404.9</v>
      </c>
      <c r="D445" s="42"/>
      <c r="E445" s="204"/>
      <c r="F445" s="42">
        <v>404.9</v>
      </c>
      <c r="G445" s="42"/>
      <c r="H445" s="200"/>
      <c r="I445" s="195">
        <f t="shared" si="95"/>
        <v>299.89999999999998</v>
      </c>
      <c r="J445" s="42"/>
      <c r="K445" s="42"/>
      <c r="L445" s="203">
        <v>299.89999999999998</v>
      </c>
      <c r="M445" s="42"/>
      <c r="N445" s="42"/>
      <c r="O445" s="42"/>
      <c r="P445" s="195">
        <f t="shared" si="97"/>
        <v>299.89999999999998</v>
      </c>
      <c r="Q445" s="42"/>
      <c r="R445" s="42"/>
      <c r="S445" s="203">
        <v>299.89999999999998</v>
      </c>
      <c r="T445" s="42"/>
      <c r="U445" s="42"/>
    </row>
    <row r="446" spans="1:21" ht="38.25">
      <c r="A446" s="486"/>
      <c r="B446" s="201" t="s">
        <v>422</v>
      </c>
      <c r="C446" s="194">
        <f t="shared" si="96"/>
        <v>765.6</v>
      </c>
      <c r="D446" s="42"/>
      <c r="E446" s="204">
        <v>765.6</v>
      </c>
      <c r="F446" s="42"/>
      <c r="G446" s="42"/>
      <c r="H446" s="200"/>
      <c r="I446" s="195">
        <f t="shared" si="95"/>
        <v>664.4</v>
      </c>
      <c r="J446" s="42"/>
      <c r="K446" s="203">
        <v>664.4</v>
      </c>
      <c r="L446" s="42"/>
      <c r="M446" s="42"/>
      <c r="N446" s="42"/>
      <c r="O446" s="42"/>
      <c r="P446" s="195">
        <f t="shared" si="97"/>
        <v>650.5</v>
      </c>
      <c r="Q446" s="42"/>
      <c r="R446" s="203">
        <v>650.5</v>
      </c>
      <c r="S446" s="42"/>
      <c r="T446" s="42"/>
      <c r="U446" s="42"/>
    </row>
    <row r="447" spans="1:21" ht="25.5">
      <c r="A447" s="486"/>
      <c r="B447" s="169" t="s">
        <v>423</v>
      </c>
      <c r="C447" s="194">
        <f t="shared" si="96"/>
        <v>0</v>
      </c>
      <c r="D447" s="42"/>
      <c r="E447" s="204"/>
      <c r="F447" s="42"/>
      <c r="G447" s="42"/>
      <c r="H447" s="200"/>
      <c r="I447" s="195">
        <f t="shared" ref="I447:I452" si="98">SUM(J447:N447)</f>
        <v>129</v>
      </c>
      <c r="J447" s="42"/>
      <c r="K447" s="42"/>
      <c r="L447" s="28">
        <v>129</v>
      </c>
      <c r="M447" s="42"/>
      <c r="N447" s="42"/>
      <c r="O447" s="42"/>
      <c r="P447" s="195">
        <f t="shared" si="97"/>
        <v>129</v>
      </c>
      <c r="Q447" s="42"/>
      <c r="R447" s="42"/>
      <c r="S447" s="42">
        <v>129</v>
      </c>
      <c r="T447" s="42"/>
      <c r="U447" s="42"/>
    </row>
    <row r="448" spans="1:21">
      <c r="A448" s="486"/>
      <c r="B448" s="169" t="s">
        <v>440</v>
      </c>
      <c r="C448" s="194">
        <f t="shared" si="96"/>
        <v>0</v>
      </c>
      <c r="D448" s="42"/>
      <c r="E448" s="42"/>
      <c r="F448" s="42"/>
      <c r="G448" s="42"/>
      <c r="H448" s="200"/>
      <c r="I448" s="195">
        <f t="shared" si="98"/>
        <v>390.8</v>
      </c>
      <c r="J448" s="42"/>
      <c r="K448" s="42"/>
      <c r="L448" s="18">
        <f>SUM(L449)</f>
        <v>390.8</v>
      </c>
      <c r="M448" s="42"/>
      <c r="N448" s="42"/>
      <c r="O448" s="42"/>
      <c r="P448" s="195">
        <f t="shared" si="97"/>
        <v>390.8</v>
      </c>
      <c r="Q448" s="42"/>
      <c r="R448" s="42"/>
      <c r="S448" s="105">
        <f>SUM(S449)</f>
        <v>390.8</v>
      </c>
      <c r="T448" s="42"/>
      <c r="U448" s="42"/>
    </row>
    <row r="449" spans="1:21" ht="25.5">
      <c r="A449" s="486"/>
      <c r="B449" s="201" t="s">
        <v>425</v>
      </c>
      <c r="C449" s="194"/>
      <c r="D449" s="42"/>
      <c r="E449" s="42"/>
      <c r="F449" s="42"/>
      <c r="G449" s="42"/>
      <c r="H449" s="200"/>
      <c r="I449" s="195">
        <f t="shared" si="98"/>
        <v>390.8</v>
      </c>
      <c r="J449" s="42"/>
      <c r="K449" s="42"/>
      <c r="L449" s="280">
        <v>390.8</v>
      </c>
      <c r="M449" s="42"/>
      <c r="N449" s="42"/>
      <c r="O449" s="42"/>
      <c r="P449" s="195">
        <f t="shared" si="97"/>
        <v>390.8</v>
      </c>
      <c r="Q449" s="42"/>
      <c r="R449" s="42"/>
      <c r="S449" s="203">
        <v>390.8</v>
      </c>
      <c r="T449" s="42"/>
      <c r="U449" s="42"/>
    </row>
    <row r="450" spans="1:21">
      <c r="A450" s="486"/>
      <c r="B450" s="206" t="s">
        <v>435</v>
      </c>
      <c r="C450" s="194">
        <f>SUM(D450:H450)</f>
        <v>498</v>
      </c>
      <c r="D450" s="42"/>
      <c r="E450" s="42"/>
      <c r="F450" s="204">
        <v>400</v>
      </c>
      <c r="G450" s="42"/>
      <c r="H450" s="200">
        <v>98</v>
      </c>
      <c r="I450" s="195">
        <f t="shared" si="98"/>
        <v>820</v>
      </c>
      <c r="J450" s="42"/>
      <c r="K450" s="42"/>
      <c r="L450" s="18">
        <f>SUM(L451:L452)</f>
        <v>820</v>
      </c>
      <c r="M450" s="42"/>
      <c r="N450" s="42"/>
      <c r="O450" s="42"/>
      <c r="P450" s="195">
        <f t="shared" si="97"/>
        <v>820</v>
      </c>
      <c r="Q450" s="42"/>
      <c r="R450" s="42"/>
      <c r="S450" s="105">
        <f>SUM(S451:S452)</f>
        <v>820</v>
      </c>
      <c r="T450" s="42"/>
      <c r="U450" s="42"/>
    </row>
    <row r="451" spans="1:21" ht="25.5">
      <c r="A451" s="486"/>
      <c r="B451" s="201" t="s">
        <v>441</v>
      </c>
      <c r="C451" s="194">
        <f t="shared" si="96"/>
        <v>0</v>
      </c>
      <c r="D451" s="42"/>
      <c r="E451" s="42"/>
      <c r="F451" s="204"/>
      <c r="G451" s="42"/>
      <c r="H451" s="200"/>
      <c r="I451" s="195">
        <f t="shared" si="98"/>
        <v>380</v>
      </c>
      <c r="J451" s="42"/>
      <c r="K451" s="42"/>
      <c r="L451" s="203">
        <v>380</v>
      </c>
      <c r="M451" s="42"/>
      <c r="N451" s="42"/>
      <c r="O451" s="42"/>
      <c r="P451" s="195">
        <f t="shared" si="97"/>
        <v>380</v>
      </c>
      <c r="Q451" s="42"/>
      <c r="R451" s="42"/>
      <c r="S451" s="203">
        <v>380</v>
      </c>
      <c r="T451" s="42"/>
      <c r="U451" s="42"/>
    </row>
    <row r="452" spans="1:21" ht="25.5">
      <c r="A452" s="486"/>
      <c r="B452" s="201" t="s">
        <v>437</v>
      </c>
      <c r="C452" s="194">
        <f t="shared" si="96"/>
        <v>498</v>
      </c>
      <c r="D452" s="42"/>
      <c r="E452" s="42"/>
      <c r="F452" s="204">
        <v>400</v>
      </c>
      <c r="G452" s="42"/>
      <c r="H452" s="200">
        <v>98</v>
      </c>
      <c r="I452" s="195">
        <f t="shared" si="98"/>
        <v>440</v>
      </c>
      <c r="J452" s="42"/>
      <c r="K452" s="42"/>
      <c r="L452" s="203">
        <v>440</v>
      </c>
      <c r="M452" s="42"/>
      <c r="N452" s="42"/>
      <c r="O452" s="42"/>
      <c r="P452" s="195">
        <f t="shared" si="97"/>
        <v>440</v>
      </c>
      <c r="Q452" s="42"/>
      <c r="R452" s="42"/>
      <c r="S452" s="203">
        <v>440</v>
      </c>
      <c r="T452" s="42"/>
      <c r="U452" s="42"/>
    </row>
    <row r="453" spans="1:21" ht="25.5">
      <c r="A453" s="486"/>
      <c r="B453" s="169" t="s">
        <v>442</v>
      </c>
      <c r="C453" s="194">
        <f t="shared" si="96"/>
        <v>11198.9</v>
      </c>
      <c r="D453" s="42"/>
      <c r="E453" s="42"/>
      <c r="F453" s="204">
        <v>11198.9</v>
      </c>
      <c r="G453" s="42"/>
      <c r="H453" s="200"/>
      <c r="I453" s="195">
        <f>SUM(J453:N453)</f>
        <v>0</v>
      </c>
      <c r="J453" s="42"/>
      <c r="K453" s="42"/>
      <c r="L453" s="42"/>
      <c r="M453" s="42"/>
      <c r="N453" s="42"/>
      <c r="O453" s="42"/>
      <c r="P453" s="195">
        <f>SUM(Q453:U453)</f>
        <v>0</v>
      </c>
      <c r="Q453" s="42"/>
      <c r="R453" s="42"/>
      <c r="S453" s="42"/>
      <c r="T453" s="42"/>
      <c r="U453" s="42"/>
    </row>
    <row r="454" spans="1:21">
      <c r="A454" s="486"/>
      <c r="B454" s="463" t="s">
        <v>443</v>
      </c>
      <c r="C454" s="462">
        <f>SUM(D454:H454)</f>
        <v>126494.5</v>
      </c>
      <c r="D454" s="464">
        <f>SUM(D455+D474+D479)+D456+D457+D458+D462</f>
        <v>67509.2</v>
      </c>
      <c r="E454" s="464">
        <f>SUM(E455+E474+E479)+E456+E457+E458+E462</f>
        <v>14255.3</v>
      </c>
      <c r="F454" s="464">
        <f>SUM(F455+F474+F479)+F456+F457+F458+F462+F466+F469</f>
        <v>44615</v>
      </c>
      <c r="G454" s="464">
        <f>SUM(G455:G479)</f>
        <v>0</v>
      </c>
      <c r="H454" s="464">
        <f>SUM(H455+H474+H479)+H456+H457+H458+H462+H466+H469</f>
        <v>115</v>
      </c>
      <c r="I454" s="461">
        <f>SUM(J454:N454)</f>
        <v>49538.6</v>
      </c>
      <c r="J454" s="464">
        <f>SUM(J455:J479)</f>
        <v>0</v>
      </c>
      <c r="K454" s="464">
        <f>SUM(K455+K474+K479)</f>
        <v>5122</v>
      </c>
      <c r="L454" s="464">
        <f>SUM(L455+L474+L479)+L456+L457+L458+L462</f>
        <v>44416.6</v>
      </c>
      <c r="M454" s="464">
        <f>SUM(M455:M479)</f>
        <v>0</v>
      </c>
      <c r="N454" s="464">
        <f>SUM(N455:N479)</f>
        <v>0</v>
      </c>
      <c r="O454" s="459"/>
      <c r="P454" s="461">
        <f>SUM(Q454:U454)</f>
        <v>47257.200000000004</v>
      </c>
      <c r="Q454" s="464">
        <f>SUM(Q455:Q479)</f>
        <v>0</v>
      </c>
      <c r="R454" s="464">
        <f>SUM(R455+R474+R479)</f>
        <v>5122</v>
      </c>
      <c r="S454" s="464">
        <f>SUM(S455+S474+S479)+S456+S457+S458+S462</f>
        <v>42135.200000000004</v>
      </c>
      <c r="T454" s="464">
        <f>SUM(T455:T479)</f>
        <v>0</v>
      </c>
      <c r="U454" s="464">
        <f>SUM(U455:U479)</f>
        <v>0</v>
      </c>
    </row>
    <row r="455" spans="1:21">
      <c r="A455" s="486"/>
      <c r="B455" s="161" t="s">
        <v>397</v>
      </c>
      <c r="C455" s="194">
        <f t="shared" si="96"/>
        <v>29324.799999999999</v>
      </c>
      <c r="D455" s="42"/>
      <c r="E455" s="42"/>
      <c r="F455" s="208">
        <v>29324.799999999999</v>
      </c>
      <c r="G455" s="42"/>
      <c r="H455" s="200"/>
      <c r="I455" s="195">
        <f>SUM(J455:N455)</f>
        <v>33911.866000000002</v>
      </c>
      <c r="J455" s="42"/>
      <c r="K455" s="452">
        <v>1392.7</v>
      </c>
      <c r="L455" s="452">
        <f>32690.2-171.034</f>
        <v>32519.166000000001</v>
      </c>
      <c r="M455" s="42"/>
      <c r="N455" s="42"/>
      <c r="O455" s="42"/>
      <c r="P455" s="195">
        <f>SUM(Q455:U455)</f>
        <v>33911.065999999999</v>
      </c>
      <c r="Q455" s="42"/>
      <c r="R455" s="452">
        <v>1392.7</v>
      </c>
      <c r="S455" s="455">
        <f>32689.4-171.034</f>
        <v>32518.366000000002</v>
      </c>
      <c r="T455" s="42"/>
      <c r="U455" s="42"/>
    </row>
    <row r="456" spans="1:21" ht="25.5">
      <c r="A456" s="486"/>
      <c r="B456" s="161" t="s">
        <v>444</v>
      </c>
      <c r="C456" s="194">
        <f t="shared" si="96"/>
        <v>100</v>
      </c>
      <c r="D456" s="42"/>
      <c r="E456" s="42"/>
      <c r="F456" s="209">
        <v>100</v>
      </c>
      <c r="G456" s="42"/>
      <c r="H456" s="200"/>
      <c r="I456" s="195">
        <f>SUM(J456:N456)</f>
        <v>171.03399999999999</v>
      </c>
      <c r="J456" s="42"/>
      <c r="K456" s="42"/>
      <c r="L456" s="455">
        <v>171.03399999999999</v>
      </c>
      <c r="M456" s="42"/>
      <c r="N456" s="42"/>
      <c r="O456" s="42"/>
      <c r="P456" s="195">
        <f>SUM(Q456:U456)</f>
        <v>171.03399999999999</v>
      </c>
      <c r="Q456" s="42"/>
      <c r="R456" s="42"/>
      <c r="S456" s="455">
        <v>171.03399999999999</v>
      </c>
      <c r="T456" s="42"/>
      <c r="U456" s="42"/>
    </row>
    <row r="457" spans="1:21" ht="25.5">
      <c r="A457" s="486"/>
      <c r="B457" s="456" t="s">
        <v>925</v>
      </c>
      <c r="C457" s="194"/>
      <c r="D457" s="42"/>
      <c r="E457" s="42"/>
      <c r="F457" s="209"/>
      <c r="G457" s="42"/>
      <c r="H457" s="200"/>
      <c r="I457" s="195">
        <f>SUM(J457:N457)</f>
        <v>679</v>
      </c>
      <c r="J457" s="42"/>
      <c r="K457" s="42"/>
      <c r="L457" s="455">
        <v>679</v>
      </c>
      <c r="M457" s="42"/>
      <c r="N457" s="42"/>
      <c r="O457" s="42"/>
      <c r="P457" s="195">
        <f>SUM(Q457:U457)</f>
        <v>679</v>
      </c>
      <c r="Q457" s="42"/>
      <c r="R457" s="42"/>
      <c r="S457" s="455">
        <v>679</v>
      </c>
      <c r="T457" s="42"/>
      <c r="U457" s="42"/>
    </row>
    <row r="458" spans="1:21" ht="38.25">
      <c r="A458" s="486"/>
      <c r="B458" s="498" t="s">
        <v>445</v>
      </c>
      <c r="C458" s="547">
        <f>SUM(C459:C461)</f>
        <v>500</v>
      </c>
      <c r="D458" s="42"/>
      <c r="E458" s="42"/>
      <c r="F458" s="197">
        <f>SUM(F459:F461)</f>
        <v>500</v>
      </c>
      <c r="G458" s="42"/>
      <c r="H458" s="200"/>
      <c r="I458" s="124">
        <f>SUM(I459:I461)</f>
        <v>1071.9000000000001</v>
      </c>
      <c r="J458" s="42"/>
      <c r="K458" s="42"/>
      <c r="L458" s="42">
        <f>SUM(L459:L461)</f>
        <v>1071.9000000000001</v>
      </c>
      <c r="M458" s="42"/>
      <c r="N458" s="42"/>
      <c r="O458" s="42"/>
      <c r="P458" s="124">
        <f>SUM(P459:P461)</f>
        <v>754.3</v>
      </c>
      <c r="Q458" s="42"/>
      <c r="R458" s="42"/>
      <c r="S458" s="42">
        <f>SUM(S459:S461)</f>
        <v>1071.9000000000001</v>
      </c>
      <c r="T458" s="42"/>
      <c r="U458" s="42"/>
    </row>
    <row r="459" spans="1:21" ht="38.25">
      <c r="A459" s="486"/>
      <c r="B459" s="164" t="s">
        <v>446</v>
      </c>
      <c r="C459" s="194">
        <f t="shared" si="96"/>
        <v>300</v>
      </c>
      <c r="D459" s="42"/>
      <c r="E459" s="42"/>
      <c r="F459" s="199">
        <v>300</v>
      </c>
      <c r="G459" s="42"/>
      <c r="H459" s="200"/>
      <c r="I459" s="195">
        <f>SUM(J459:N459)</f>
        <v>278.60000000000002</v>
      </c>
      <c r="J459" s="42"/>
      <c r="K459" s="42"/>
      <c r="L459" s="42">
        <v>278.60000000000002</v>
      </c>
      <c r="M459" s="42"/>
      <c r="N459" s="42"/>
      <c r="O459" s="42"/>
      <c r="P459" s="195"/>
      <c r="Q459" s="42"/>
      <c r="R459" s="42"/>
      <c r="S459" s="42">
        <v>278.60000000000002</v>
      </c>
      <c r="T459" s="42"/>
      <c r="U459" s="42"/>
    </row>
    <row r="460" spans="1:21" ht="38.25">
      <c r="A460" s="486"/>
      <c r="B460" s="164" t="s">
        <v>447</v>
      </c>
      <c r="C460" s="194">
        <f t="shared" si="96"/>
        <v>200</v>
      </c>
      <c r="D460" s="42"/>
      <c r="E460" s="42"/>
      <c r="F460" s="199">
        <v>200</v>
      </c>
      <c r="G460" s="42"/>
      <c r="H460" s="200"/>
      <c r="I460" s="195">
        <f>SUM(J460:N460)</f>
        <v>358.3</v>
      </c>
      <c r="J460" s="42"/>
      <c r="K460" s="42"/>
      <c r="L460" s="42">
        <v>358.3</v>
      </c>
      <c r="M460" s="42"/>
      <c r="N460" s="42"/>
      <c r="O460" s="42"/>
      <c r="P460" s="195">
        <v>319.3</v>
      </c>
      <c r="Q460" s="42"/>
      <c r="R460" s="42"/>
      <c r="S460" s="42">
        <v>358.3</v>
      </c>
      <c r="T460" s="42"/>
      <c r="U460" s="42"/>
    </row>
    <row r="461" spans="1:21" ht="38.25">
      <c r="A461" s="486"/>
      <c r="B461" s="164" t="s">
        <v>448</v>
      </c>
      <c r="C461" s="194">
        <f t="shared" si="96"/>
        <v>0</v>
      </c>
      <c r="D461" s="42"/>
      <c r="E461" s="42"/>
      <c r="F461" s="199"/>
      <c r="G461" s="42"/>
      <c r="H461" s="200"/>
      <c r="I461" s="195">
        <v>435</v>
      </c>
      <c r="J461" s="42"/>
      <c r="K461" s="42"/>
      <c r="L461" s="42">
        <v>435</v>
      </c>
      <c r="M461" s="42"/>
      <c r="N461" s="42"/>
      <c r="O461" s="42"/>
      <c r="P461" s="195">
        <v>435</v>
      </c>
      <c r="Q461" s="42"/>
      <c r="R461" s="42"/>
      <c r="S461" s="42">
        <v>435</v>
      </c>
      <c r="T461" s="42"/>
      <c r="U461" s="42"/>
    </row>
    <row r="462" spans="1:21" ht="25.5">
      <c r="A462" s="486"/>
      <c r="B462" s="498" t="s">
        <v>449</v>
      </c>
      <c r="C462" s="194">
        <f t="shared" si="96"/>
        <v>1500</v>
      </c>
      <c r="D462" s="42"/>
      <c r="E462" s="42"/>
      <c r="F462" s="199">
        <v>1500</v>
      </c>
      <c r="G462" s="42"/>
      <c r="H462" s="200"/>
      <c r="I462" s="195">
        <f>SUM(J462:N462)</f>
        <v>1945</v>
      </c>
      <c r="J462" s="42"/>
      <c r="K462" s="42"/>
      <c r="L462" s="105">
        <f>SUM(L463:L465)</f>
        <v>1945</v>
      </c>
      <c r="M462" s="42"/>
      <c r="N462" s="42"/>
      <c r="O462" s="42"/>
      <c r="P462" s="195">
        <f>SUM(Q462:U462)</f>
        <v>1945</v>
      </c>
      <c r="Q462" s="42"/>
      <c r="R462" s="42"/>
      <c r="S462" s="105">
        <f>SUM(S463:S465)</f>
        <v>1945</v>
      </c>
      <c r="T462" s="42"/>
      <c r="U462" s="42"/>
    </row>
    <row r="463" spans="1:21" ht="25.5">
      <c r="A463" s="486"/>
      <c r="B463" s="164" t="s">
        <v>450</v>
      </c>
      <c r="C463" s="194">
        <f t="shared" si="96"/>
        <v>300</v>
      </c>
      <c r="D463" s="42"/>
      <c r="E463" s="42"/>
      <c r="F463" s="199">
        <v>300</v>
      </c>
      <c r="G463" s="42"/>
      <c r="H463" s="200"/>
      <c r="I463" s="195">
        <f>SUM(J463:N463)</f>
        <v>343.1</v>
      </c>
      <c r="J463" s="42"/>
      <c r="K463" s="42"/>
      <c r="L463" s="203">
        <v>343.1</v>
      </c>
      <c r="M463" s="42"/>
      <c r="N463" s="42"/>
      <c r="O463" s="42"/>
      <c r="P463" s="195">
        <f>SUM(Q463:U463)</f>
        <v>343.1</v>
      </c>
      <c r="Q463" s="42"/>
      <c r="R463" s="42"/>
      <c r="S463" s="203">
        <v>343.1</v>
      </c>
      <c r="T463" s="42"/>
      <c r="U463" s="42"/>
    </row>
    <row r="464" spans="1:21" ht="25.5">
      <c r="A464" s="486"/>
      <c r="B464" s="164" t="s">
        <v>451</v>
      </c>
      <c r="C464" s="194">
        <f t="shared" si="96"/>
        <v>1350</v>
      </c>
      <c r="D464" s="42"/>
      <c r="E464" s="42"/>
      <c r="F464" s="199">
        <v>1350</v>
      </c>
      <c r="G464" s="42"/>
      <c r="H464" s="200"/>
      <c r="I464" s="195">
        <f>SUM(J464:N464)</f>
        <v>1601.9</v>
      </c>
      <c r="J464" s="42"/>
      <c r="K464" s="42"/>
      <c r="L464" s="203">
        <v>1601.9</v>
      </c>
      <c r="M464" s="42"/>
      <c r="N464" s="42"/>
      <c r="O464" s="42"/>
      <c r="P464" s="195">
        <f>SUM(Q464:U464)</f>
        <v>1601.9</v>
      </c>
      <c r="Q464" s="42"/>
      <c r="R464" s="42"/>
      <c r="S464" s="203">
        <v>1601.9</v>
      </c>
      <c r="T464" s="42"/>
      <c r="U464" s="42"/>
    </row>
    <row r="465" spans="1:21" ht="38.25">
      <c r="A465" s="486"/>
      <c r="B465" s="164" t="s">
        <v>448</v>
      </c>
      <c r="C465" s="194"/>
      <c r="D465" s="42"/>
      <c r="E465" s="42"/>
      <c r="F465" s="199"/>
      <c r="G465" s="42"/>
      <c r="H465" s="200"/>
      <c r="I465" s="195">
        <f>SUM(J465:N465)</f>
        <v>0</v>
      </c>
      <c r="J465" s="42"/>
      <c r="K465" s="42"/>
      <c r="L465" s="203"/>
      <c r="M465" s="42"/>
      <c r="N465" s="42"/>
      <c r="O465" s="42"/>
      <c r="P465" s="195">
        <f>SUM(Q465:U465)</f>
        <v>0</v>
      </c>
      <c r="Q465" s="42"/>
      <c r="R465" s="42"/>
      <c r="S465" s="203"/>
      <c r="T465" s="42"/>
      <c r="U465" s="42"/>
    </row>
    <row r="466" spans="1:21" ht="25.5">
      <c r="A466" s="486"/>
      <c r="B466" s="453" t="s">
        <v>452</v>
      </c>
      <c r="C466" s="194">
        <f t="shared" si="96"/>
        <v>1500</v>
      </c>
      <c r="D466" s="42"/>
      <c r="E466" s="42"/>
      <c r="F466" s="42">
        <f>SUM(F467:F468)</f>
        <v>1500</v>
      </c>
      <c r="G466" s="42"/>
      <c r="H466" s="200"/>
      <c r="I466" s="195">
        <f>SUM(J466:N466)</f>
        <v>0</v>
      </c>
      <c r="J466" s="42"/>
      <c r="K466" s="42"/>
      <c r="L466" s="42">
        <f>SUM(L467:L468)</f>
        <v>0</v>
      </c>
      <c r="M466" s="42"/>
      <c r="N466" s="42"/>
      <c r="O466" s="42"/>
      <c r="P466" s="195">
        <f>SUM(Q466:U466)</f>
        <v>0</v>
      </c>
      <c r="Q466" s="42"/>
      <c r="R466" s="42"/>
      <c r="S466" s="42">
        <f>SUM(S467:S468)</f>
        <v>0</v>
      </c>
      <c r="T466" s="42"/>
      <c r="U466" s="42"/>
    </row>
    <row r="467" spans="1:21" ht="38.25">
      <c r="A467" s="486"/>
      <c r="B467" s="164" t="s">
        <v>453</v>
      </c>
      <c r="C467" s="194">
        <f t="shared" si="96"/>
        <v>600</v>
      </c>
      <c r="D467" s="42"/>
      <c r="E467" s="42"/>
      <c r="F467" s="199">
        <v>600</v>
      </c>
      <c r="G467" s="42"/>
      <c r="H467" s="200"/>
      <c r="I467" s="195"/>
      <c r="J467" s="42"/>
      <c r="K467" s="42"/>
      <c r="L467" s="42"/>
      <c r="M467" s="42"/>
      <c r="N467" s="42"/>
      <c r="O467" s="42"/>
      <c r="P467" s="195"/>
      <c r="Q467" s="42"/>
      <c r="R467" s="42"/>
      <c r="S467" s="42"/>
      <c r="T467" s="42"/>
      <c r="U467" s="42"/>
    </row>
    <row r="468" spans="1:21" ht="38.25">
      <c r="A468" s="486"/>
      <c r="B468" s="164" t="s">
        <v>454</v>
      </c>
      <c r="C468" s="194">
        <f t="shared" si="96"/>
        <v>900</v>
      </c>
      <c r="D468" s="42"/>
      <c r="E468" s="42"/>
      <c r="F468" s="199">
        <v>900</v>
      </c>
      <c r="G468" s="42"/>
      <c r="H468" s="200"/>
      <c r="I468" s="195">
        <f>SUM(J468:N468)</f>
        <v>0</v>
      </c>
      <c r="J468" s="42"/>
      <c r="K468" s="42"/>
      <c r="L468" s="203"/>
      <c r="M468" s="42"/>
      <c r="N468" s="42"/>
      <c r="O468" s="42"/>
      <c r="P468" s="195">
        <f>SUM(Q468:U468)</f>
        <v>0</v>
      </c>
      <c r="Q468" s="42"/>
      <c r="R468" s="42"/>
      <c r="S468" s="203"/>
      <c r="T468" s="42"/>
      <c r="U468" s="42"/>
    </row>
    <row r="469" spans="1:21" ht="25.5">
      <c r="A469" s="486"/>
      <c r="B469" s="453" t="s">
        <v>455</v>
      </c>
      <c r="C469" s="194">
        <f t="shared" si="96"/>
        <v>120</v>
      </c>
      <c r="D469" s="42"/>
      <c r="E469" s="42"/>
      <c r="F469" s="42">
        <v>5</v>
      </c>
      <c r="G469" s="42"/>
      <c r="H469" s="211">
        <f>SUM(H470:H473)</f>
        <v>115</v>
      </c>
      <c r="I469" s="195">
        <f>SUM(J469:N469)</f>
        <v>0</v>
      </c>
      <c r="J469" s="42"/>
      <c r="K469" s="42"/>
      <c r="L469" s="42">
        <f>SUM(L470:L473)</f>
        <v>0</v>
      </c>
      <c r="M469" s="42"/>
      <c r="N469" s="42"/>
      <c r="O469" s="42"/>
      <c r="P469" s="195">
        <f>SUM(Q469:U469)</f>
        <v>0</v>
      </c>
      <c r="Q469" s="42"/>
      <c r="R469" s="42"/>
      <c r="S469" s="42"/>
      <c r="T469" s="42"/>
      <c r="U469" s="42"/>
    </row>
    <row r="470" spans="1:21" ht="25.5">
      <c r="A470" s="486"/>
      <c r="B470" s="164" t="s">
        <v>456</v>
      </c>
      <c r="C470" s="194">
        <f t="shared" si="96"/>
        <v>42.5</v>
      </c>
      <c r="D470" s="42"/>
      <c r="E470" s="42"/>
      <c r="F470" s="42"/>
      <c r="G470" s="42"/>
      <c r="H470" s="211">
        <v>42.5</v>
      </c>
      <c r="I470" s="195"/>
      <c r="J470" s="42"/>
      <c r="K470" s="42"/>
      <c r="L470" s="42"/>
      <c r="M470" s="42"/>
      <c r="N470" s="42"/>
      <c r="O470" s="42"/>
      <c r="P470" s="195"/>
      <c r="Q470" s="42"/>
      <c r="R470" s="42"/>
      <c r="S470" s="42"/>
      <c r="T470" s="42"/>
      <c r="U470" s="42"/>
    </row>
    <row r="471" spans="1:21" ht="25.5">
      <c r="A471" s="486"/>
      <c r="B471" s="164" t="s">
        <v>457</v>
      </c>
      <c r="C471" s="194">
        <f t="shared" si="96"/>
        <v>72.5</v>
      </c>
      <c r="D471" s="42"/>
      <c r="E471" s="42"/>
      <c r="F471" s="42"/>
      <c r="G471" s="42"/>
      <c r="H471" s="211">
        <v>72.5</v>
      </c>
      <c r="I471" s="195"/>
      <c r="J471" s="42"/>
      <c r="K471" s="42"/>
      <c r="L471" s="42"/>
      <c r="M471" s="42"/>
      <c r="N471" s="42"/>
      <c r="O471" s="42"/>
      <c r="P471" s="195"/>
      <c r="Q471" s="42"/>
      <c r="R471" s="42"/>
      <c r="S471" s="42"/>
      <c r="T471" s="42"/>
      <c r="U471" s="42"/>
    </row>
    <row r="472" spans="1:21" ht="25.5">
      <c r="A472" s="486"/>
      <c r="B472" s="164" t="s">
        <v>458</v>
      </c>
      <c r="C472" s="194">
        <f t="shared" si="96"/>
        <v>5</v>
      </c>
      <c r="D472" s="42"/>
      <c r="E472" s="42"/>
      <c r="F472" s="42">
        <v>5</v>
      </c>
      <c r="G472" s="42"/>
      <c r="H472" s="211"/>
      <c r="I472" s="195">
        <f>SUM(J472:N472)</f>
        <v>0</v>
      </c>
      <c r="J472" s="42"/>
      <c r="K472" s="42"/>
      <c r="L472" s="203"/>
      <c r="M472" s="42"/>
      <c r="N472" s="42"/>
      <c r="O472" s="42"/>
      <c r="P472" s="195">
        <f>SUM(Q472:U472)</f>
        <v>0</v>
      </c>
      <c r="Q472" s="42"/>
      <c r="R472" s="42"/>
      <c r="S472" s="42"/>
      <c r="T472" s="42"/>
      <c r="U472" s="42"/>
    </row>
    <row r="473" spans="1:21" ht="25.5">
      <c r="A473" s="486"/>
      <c r="B473" s="210" t="s">
        <v>459</v>
      </c>
      <c r="C473" s="194">
        <f t="shared" si="96"/>
        <v>0</v>
      </c>
      <c r="D473" s="42"/>
      <c r="E473" s="42"/>
      <c r="F473" s="42"/>
      <c r="G473" s="42"/>
      <c r="H473" s="211"/>
      <c r="I473" s="195"/>
      <c r="J473" s="42"/>
      <c r="K473" s="42"/>
      <c r="L473" s="42"/>
      <c r="M473" s="42"/>
      <c r="N473" s="42"/>
      <c r="O473" s="42"/>
      <c r="P473" s="195"/>
      <c r="Q473" s="42"/>
      <c r="R473" s="42"/>
      <c r="S473" s="42"/>
      <c r="T473" s="42"/>
      <c r="U473" s="42"/>
    </row>
    <row r="474" spans="1:21">
      <c r="A474" s="486"/>
      <c r="B474" s="453" t="s">
        <v>460</v>
      </c>
      <c r="C474" s="194">
        <f>SUM(D474:H474)</f>
        <v>84227.199999999997</v>
      </c>
      <c r="D474" s="197">
        <f>SUM(D475:D478)</f>
        <v>67509.2</v>
      </c>
      <c r="E474" s="197">
        <f>SUM(E475:E478)</f>
        <v>6718</v>
      </c>
      <c r="F474" s="197">
        <f>SUM(F475:F478)</f>
        <v>10000</v>
      </c>
      <c r="G474" s="197"/>
      <c r="H474" s="197"/>
      <c r="I474" s="195">
        <f>SUM(J474:N474)</f>
        <v>9741.5</v>
      </c>
      <c r="J474" s="42"/>
      <c r="K474" s="42">
        <f>SUM(K475:K478)</f>
        <v>1711</v>
      </c>
      <c r="L474" s="105">
        <f>SUM(L475:L478)</f>
        <v>8030.4999999999991</v>
      </c>
      <c r="M474" s="42"/>
      <c r="N474" s="42"/>
      <c r="O474" s="42"/>
      <c r="P474" s="195">
        <f>SUM(Q474:U474)</f>
        <v>7460.9</v>
      </c>
      <c r="Q474" s="42"/>
      <c r="R474" s="42">
        <f>SUM(R475:R478)</f>
        <v>1711</v>
      </c>
      <c r="S474" s="42">
        <f>SUM(S475:S478)</f>
        <v>5749.9</v>
      </c>
      <c r="T474" s="42"/>
      <c r="U474" s="42"/>
    </row>
    <row r="475" spans="1:21">
      <c r="A475" s="486"/>
      <c r="B475" s="170" t="s">
        <v>923</v>
      </c>
      <c r="C475" s="194">
        <f>SUM(D475:H475)</f>
        <v>77227.199999999997</v>
      </c>
      <c r="D475" s="454">
        <v>67509.2</v>
      </c>
      <c r="E475" s="454">
        <v>6718</v>
      </c>
      <c r="F475" s="419">
        <v>3000</v>
      </c>
      <c r="G475" s="42"/>
      <c r="H475" s="200"/>
      <c r="I475" s="195">
        <f>SUM(J475:N475)</f>
        <v>2042.6</v>
      </c>
      <c r="J475" s="42"/>
      <c r="K475" s="42"/>
      <c r="L475" s="419">
        <v>2042.6</v>
      </c>
      <c r="M475" s="42"/>
      <c r="N475" s="42"/>
      <c r="O475" s="42"/>
      <c r="P475" s="195"/>
      <c r="Q475" s="42"/>
      <c r="R475" s="42"/>
      <c r="S475" s="42"/>
      <c r="T475" s="42"/>
      <c r="U475" s="42"/>
    </row>
    <row r="476" spans="1:21" ht="25.5">
      <c r="A476" s="486"/>
      <c r="B476" s="201" t="s">
        <v>924</v>
      </c>
      <c r="C476" s="194"/>
      <c r="D476" s="42"/>
      <c r="E476" s="42"/>
      <c r="F476" s="199"/>
      <c r="G476" s="42"/>
      <c r="H476" s="200"/>
      <c r="I476" s="195"/>
      <c r="J476" s="42"/>
      <c r="K476" s="42"/>
      <c r="L476" s="42"/>
      <c r="M476" s="42"/>
      <c r="N476" s="42"/>
      <c r="O476" s="42"/>
      <c r="P476" s="195"/>
      <c r="Q476" s="42"/>
      <c r="R476" s="42"/>
      <c r="S476" s="42"/>
      <c r="T476" s="42"/>
      <c r="U476" s="42"/>
    </row>
    <row r="477" spans="1:21">
      <c r="A477" s="486"/>
      <c r="B477" s="205" t="s">
        <v>461</v>
      </c>
      <c r="C477" s="194">
        <f>SUM(D477:H477)</f>
        <v>5000</v>
      </c>
      <c r="D477" s="42"/>
      <c r="E477" s="42"/>
      <c r="F477" s="419">
        <v>5000</v>
      </c>
      <c r="G477" s="42"/>
      <c r="H477" s="200"/>
      <c r="I477" s="195">
        <f t="shared" ref="I477:I483" si="99">SUM(J477:N477)</f>
        <v>5836.2</v>
      </c>
      <c r="J477" s="42"/>
      <c r="K477" s="419">
        <v>1711</v>
      </c>
      <c r="L477" s="419">
        <v>4125.2</v>
      </c>
      <c r="M477" s="42"/>
      <c r="N477" s="42"/>
      <c r="O477" s="42"/>
      <c r="P477" s="195">
        <f t="shared" ref="P477:P483" si="100">SUM(Q477:U477)</f>
        <v>5836.2</v>
      </c>
      <c r="Q477" s="42"/>
      <c r="R477" s="419">
        <v>1711</v>
      </c>
      <c r="S477" s="419">
        <v>4125.2</v>
      </c>
      <c r="T477" s="42"/>
      <c r="U477" s="42"/>
    </row>
    <row r="478" spans="1:21" ht="25.5">
      <c r="A478" s="486"/>
      <c r="B478" s="205" t="s">
        <v>462</v>
      </c>
      <c r="C478" s="194">
        <f>SUM(D478:H478)</f>
        <v>2000</v>
      </c>
      <c r="D478" s="42"/>
      <c r="E478" s="42"/>
      <c r="F478" s="280">
        <v>2000</v>
      </c>
      <c r="G478" s="42"/>
      <c r="H478" s="200"/>
      <c r="I478" s="195">
        <f t="shared" si="99"/>
        <v>1862.7</v>
      </c>
      <c r="J478" s="42"/>
      <c r="K478" s="42"/>
      <c r="L478" s="280">
        <v>1862.7</v>
      </c>
      <c r="M478" s="42"/>
      <c r="N478" s="42"/>
      <c r="O478" s="42"/>
      <c r="P478" s="195">
        <f t="shared" si="100"/>
        <v>1624.7</v>
      </c>
      <c r="Q478" s="42"/>
      <c r="R478" s="42"/>
      <c r="S478" s="280">
        <v>1624.7</v>
      </c>
      <c r="T478" s="42"/>
      <c r="U478" s="42"/>
    </row>
    <row r="479" spans="1:21" ht="25.5">
      <c r="A479" s="486"/>
      <c r="B479" s="453" t="s">
        <v>463</v>
      </c>
      <c r="C479" s="194">
        <f t="shared" si="96"/>
        <v>9222.5</v>
      </c>
      <c r="D479" s="42"/>
      <c r="E479" s="203">
        <v>7537.3</v>
      </c>
      <c r="F479" s="204">
        <v>1685.2</v>
      </c>
      <c r="G479" s="42"/>
      <c r="H479" s="200"/>
      <c r="I479" s="195">
        <f t="shared" si="99"/>
        <v>2018.3</v>
      </c>
      <c r="J479" s="42"/>
      <c r="K479" s="203">
        <v>2018.3</v>
      </c>
      <c r="L479" s="42"/>
      <c r="M479" s="42"/>
      <c r="N479" s="42"/>
      <c r="O479" s="42"/>
      <c r="P479" s="195">
        <f t="shared" si="100"/>
        <v>2018.3</v>
      </c>
      <c r="Q479" s="42"/>
      <c r="R479" s="203">
        <v>2018.3</v>
      </c>
      <c r="S479" s="42"/>
      <c r="T479" s="42"/>
      <c r="U479" s="42"/>
    </row>
    <row r="480" spans="1:21" ht="25.5">
      <c r="A480" s="486"/>
      <c r="B480" s="169" t="s">
        <v>464</v>
      </c>
      <c r="C480" s="194">
        <f>SUM(D480:H480)</f>
        <v>0</v>
      </c>
      <c r="D480" s="42"/>
      <c r="E480" s="42"/>
      <c r="F480" s="42"/>
      <c r="G480" s="42"/>
      <c r="H480" s="200"/>
      <c r="I480" s="195">
        <f t="shared" si="99"/>
        <v>0</v>
      </c>
      <c r="J480" s="42"/>
      <c r="K480" s="42"/>
      <c r="L480" s="42"/>
      <c r="M480" s="42"/>
      <c r="N480" s="42"/>
      <c r="O480" s="42"/>
      <c r="P480" s="195">
        <f t="shared" si="100"/>
        <v>0</v>
      </c>
      <c r="Q480" s="42"/>
      <c r="R480" s="42"/>
      <c r="S480" s="42"/>
      <c r="T480" s="42"/>
      <c r="U480" s="42"/>
    </row>
    <row r="481" spans="1:21" ht="25.5">
      <c r="A481" s="486"/>
      <c r="B481" s="469" t="s">
        <v>465</v>
      </c>
      <c r="C481" s="194">
        <f>SUM(C482:C483)</f>
        <v>6398</v>
      </c>
      <c r="D481" s="124"/>
      <c r="E481" s="470">
        <f>SUM(E482:E483)</f>
        <v>4698</v>
      </c>
      <c r="F481" s="470">
        <f>SUM(F482:F483)</f>
        <v>1700</v>
      </c>
      <c r="G481" s="470">
        <f>SUM(G482:G483)</f>
        <v>0</v>
      </c>
      <c r="H481" s="471">
        <f>SUM(H482:H483)</f>
        <v>0</v>
      </c>
      <c r="I481" s="195">
        <f t="shared" si="99"/>
        <v>7896.7</v>
      </c>
      <c r="J481" s="124"/>
      <c r="K481" s="470">
        <f>SUM(K482:K483)</f>
        <v>4625</v>
      </c>
      <c r="L481" s="470">
        <f>SUM(L482:L483)</f>
        <v>3271.7</v>
      </c>
      <c r="M481" s="124"/>
      <c r="N481" s="124"/>
      <c r="O481" s="124"/>
      <c r="P481" s="195">
        <f t="shared" si="100"/>
        <v>7896.7</v>
      </c>
      <c r="Q481" s="470">
        <f>SUM(Q482:Q483)</f>
        <v>0</v>
      </c>
      <c r="R481" s="470">
        <f>SUM(R482:R483)</f>
        <v>4625</v>
      </c>
      <c r="S481" s="470">
        <f>SUM(S482:S483)</f>
        <v>3271.7</v>
      </c>
      <c r="T481" s="470">
        <f>SUM(T482:T483)</f>
        <v>0</v>
      </c>
      <c r="U481" s="470">
        <f>SUM(U482:U483)</f>
        <v>0</v>
      </c>
    </row>
    <row r="482" spans="1:21" ht="25.5">
      <c r="A482" s="486"/>
      <c r="B482" s="210" t="s">
        <v>466</v>
      </c>
      <c r="C482" s="194">
        <f>SUM(D482:H482)</f>
        <v>4898</v>
      </c>
      <c r="D482" s="42"/>
      <c r="E482" s="42">
        <v>3898</v>
      </c>
      <c r="F482" s="204">
        <v>1000</v>
      </c>
      <c r="G482" s="42"/>
      <c r="H482" s="212"/>
      <c r="I482" s="195">
        <f t="shared" si="99"/>
        <v>6896.7</v>
      </c>
      <c r="J482" s="42"/>
      <c r="K482" s="280">
        <v>3825</v>
      </c>
      <c r="L482" s="280">
        <v>3071.7</v>
      </c>
      <c r="M482" s="42"/>
      <c r="N482" s="42"/>
      <c r="O482" s="42"/>
      <c r="P482" s="195">
        <f t="shared" si="100"/>
        <v>6896.7</v>
      </c>
      <c r="Q482" s="42"/>
      <c r="R482" s="203">
        <v>3825</v>
      </c>
      <c r="S482" s="203">
        <v>3071.7</v>
      </c>
      <c r="T482" s="42"/>
      <c r="U482" s="42"/>
    </row>
    <row r="483" spans="1:21" ht="25.5">
      <c r="A483" s="486"/>
      <c r="B483" s="210" t="s">
        <v>467</v>
      </c>
      <c r="C483" s="194">
        <f>SUM(D483:H483)</f>
        <v>1500</v>
      </c>
      <c r="D483" s="42"/>
      <c r="E483" s="42">
        <v>800</v>
      </c>
      <c r="F483" s="204">
        <v>700</v>
      </c>
      <c r="G483" s="42"/>
      <c r="H483" s="212"/>
      <c r="I483" s="195">
        <f t="shared" si="99"/>
        <v>1000</v>
      </c>
      <c r="J483" s="42"/>
      <c r="K483" s="28">
        <v>800</v>
      </c>
      <c r="L483" s="28">
        <v>200</v>
      </c>
      <c r="M483" s="42"/>
      <c r="N483" s="42"/>
      <c r="O483" s="42"/>
      <c r="P483" s="195">
        <f t="shared" si="100"/>
        <v>1000</v>
      </c>
      <c r="Q483" s="42"/>
      <c r="R483" s="42">
        <v>800</v>
      </c>
      <c r="S483" s="42">
        <v>200</v>
      </c>
      <c r="T483" s="42"/>
      <c r="U483" s="42"/>
    </row>
    <row r="484" spans="1:21" ht="38.25">
      <c r="A484" s="486">
        <v>20</v>
      </c>
      <c r="B484" s="407" t="s">
        <v>890</v>
      </c>
      <c r="C484" s="207">
        <f>SUM(C485:C487)</f>
        <v>525</v>
      </c>
      <c r="D484" s="29"/>
      <c r="E484" s="29"/>
      <c r="F484" s="55">
        <f t="shared" ref="F484:S484" si="101">SUM(F485:F487)</f>
        <v>525</v>
      </c>
      <c r="G484" s="55">
        <f t="shared" si="101"/>
        <v>0</v>
      </c>
      <c r="H484" s="55">
        <f t="shared" si="101"/>
        <v>0</v>
      </c>
      <c r="I484" s="55">
        <f t="shared" si="101"/>
        <v>770</v>
      </c>
      <c r="J484" s="55">
        <f t="shared" si="101"/>
        <v>0</v>
      </c>
      <c r="K484" s="55">
        <f t="shared" si="101"/>
        <v>0</v>
      </c>
      <c r="L484" s="55">
        <f t="shared" si="101"/>
        <v>770</v>
      </c>
      <c r="M484" s="55">
        <f t="shared" si="101"/>
        <v>0</v>
      </c>
      <c r="N484" s="55">
        <f t="shared" si="101"/>
        <v>0</v>
      </c>
      <c r="O484" s="55">
        <f t="shared" si="101"/>
        <v>0</v>
      </c>
      <c r="P484" s="55">
        <f>SUM(P485:P487)</f>
        <v>770</v>
      </c>
      <c r="Q484" s="55">
        <f t="shared" si="101"/>
        <v>0</v>
      </c>
      <c r="R484" s="55">
        <f t="shared" si="101"/>
        <v>0</v>
      </c>
      <c r="S484" s="55">
        <f t="shared" si="101"/>
        <v>770</v>
      </c>
      <c r="T484" s="29"/>
      <c r="U484" s="29"/>
    </row>
    <row r="485" spans="1:21">
      <c r="A485" s="486"/>
      <c r="B485" s="83" t="s">
        <v>468</v>
      </c>
      <c r="C485" s="207">
        <v>95</v>
      </c>
      <c r="D485" s="42"/>
      <c r="E485" s="42"/>
      <c r="F485" s="5">
        <v>95</v>
      </c>
      <c r="G485" s="42"/>
      <c r="H485" s="42"/>
      <c r="I485" s="29">
        <v>25.1</v>
      </c>
      <c r="J485" s="42"/>
      <c r="K485" s="42"/>
      <c r="L485" s="42">
        <v>25.1</v>
      </c>
      <c r="M485" s="42"/>
      <c r="N485" s="42"/>
      <c r="O485" s="42"/>
      <c r="P485" s="195">
        <f>SUM(Q485:U485)</f>
        <v>25.1</v>
      </c>
      <c r="Q485" s="42"/>
      <c r="R485" s="42"/>
      <c r="S485" s="42">
        <v>25.1</v>
      </c>
      <c r="T485" s="42"/>
      <c r="U485" s="42"/>
    </row>
    <row r="486" spans="1:21" ht="25.5">
      <c r="A486" s="486"/>
      <c r="B486" s="83" t="s">
        <v>469</v>
      </c>
      <c r="C486" s="207">
        <v>30</v>
      </c>
      <c r="D486" s="42"/>
      <c r="E486" s="42"/>
      <c r="F486" s="5">
        <v>30</v>
      </c>
      <c r="G486" s="42"/>
      <c r="H486" s="42"/>
      <c r="I486" s="29">
        <v>0</v>
      </c>
      <c r="J486" s="42"/>
      <c r="K486" s="42"/>
      <c r="L486" s="42">
        <v>0</v>
      </c>
      <c r="M486" s="42"/>
      <c r="N486" s="42"/>
      <c r="O486" s="42"/>
      <c r="P486" s="195">
        <f>SUM(Q486:U486)</f>
        <v>0</v>
      </c>
      <c r="Q486" s="42"/>
      <c r="R486" s="42"/>
      <c r="S486" s="42">
        <v>0</v>
      </c>
      <c r="T486" s="42"/>
      <c r="U486" s="42"/>
    </row>
    <row r="487" spans="1:21">
      <c r="A487" s="486"/>
      <c r="B487" s="213" t="s">
        <v>470</v>
      </c>
      <c r="C487" s="207">
        <v>400</v>
      </c>
      <c r="D487" s="42"/>
      <c r="E487" s="42"/>
      <c r="F487" s="5">
        <v>400</v>
      </c>
      <c r="G487" s="42"/>
      <c r="H487" s="42"/>
      <c r="I487" s="29">
        <v>744.9</v>
      </c>
      <c r="J487" s="42"/>
      <c r="K487" s="42"/>
      <c r="L487" s="42">
        <v>744.9</v>
      </c>
      <c r="M487" s="42"/>
      <c r="N487" s="42"/>
      <c r="O487" s="42"/>
      <c r="P487" s="195">
        <f>SUM(Q487:U487)</f>
        <v>744.9</v>
      </c>
      <c r="Q487" s="42"/>
      <c r="R487" s="42"/>
      <c r="S487" s="42">
        <v>744.9</v>
      </c>
      <c r="T487" s="42"/>
      <c r="U487" s="42"/>
    </row>
    <row r="488" spans="1:21" ht="25.5">
      <c r="A488" s="29">
        <v>21</v>
      </c>
      <c r="B488" s="55" t="s">
        <v>919</v>
      </c>
      <c r="C488" s="55">
        <v>250</v>
      </c>
      <c r="D488" s="29"/>
      <c r="E488" s="29"/>
      <c r="F488" s="29">
        <v>250</v>
      </c>
      <c r="G488" s="29"/>
      <c r="H488" s="29"/>
      <c r="I488" s="29">
        <v>250</v>
      </c>
      <c r="J488" s="29"/>
      <c r="K488" s="29"/>
      <c r="L488" s="29">
        <v>250</v>
      </c>
      <c r="M488" s="29"/>
      <c r="N488" s="29"/>
      <c r="O488" s="29"/>
      <c r="P488" s="195">
        <f>SUM(Q488:U488)</f>
        <v>250</v>
      </c>
      <c r="Q488" s="29"/>
      <c r="R488" s="29"/>
      <c r="S488" s="29">
        <v>250</v>
      </c>
      <c r="T488" s="124"/>
      <c r="U488" s="124"/>
    </row>
    <row r="490" spans="1:21">
      <c r="C490" s="483"/>
      <c r="D490" s="483"/>
      <c r="E490" s="483"/>
      <c r="F490" s="483"/>
      <c r="G490" s="483"/>
      <c r="H490" s="483"/>
      <c r="I490" s="483"/>
      <c r="J490" s="483"/>
      <c r="K490" s="483"/>
      <c r="L490" s="483"/>
      <c r="M490" s="483"/>
      <c r="N490" s="483"/>
      <c r="O490" s="483"/>
      <c r="P490" s="483"/>
      <c r="Q490" s="483"/>
      <c r="R490" s="483"/>
      <c r="S490" s="483"/>
      <c r="T490" s="483"/>
      <c r="U490" s="483"/>
    </row>
  </sheetData>
  <mergeCells count="12">
    <mergeCell ref="Q1:U1"/>
    <mergeCell ref="A3:A4"/>
    <mergeCell ref="B3:B4"/>
    <mergeCell ref="C3:H3"/>
    <mergeCell ref="I3:N3"/>
    <mergeCell ref="O3:O4"/>
    <mergeCell ref="P3:U3"/>
    <mergeCell ref="A202:A203"/>
    <mergeCell ref="A205:A206"/>
    <mergeCell ref="A208:A210"/>
    <mergeCell ref="A212:A214"/>
    <mergeCell ref="A218:A220"/>
  </mergeCells>
  <conditionalFormatting sqref="B360 B362 I291 H287 E287:F288 E291 G368 H322 D322:E324 D328:E328 G328:H328 E352 G354:G359 G361 G363 G365:G366 F367:G367 B283:B345 B364:B377 B348:B358 B379:B391">
    <cfRule type="cellIs" dxfId="1" priority="3" stopIfTrue="1" operator="equal">
      <formula>0</formula>
    </cfRule>
  </conditionalFormatting>
  <conditionalFormatting sqref="B283:B289 B291:B292 B294:B300 B302:B305 B307:B308 B310:B311 B313:B319 B321:B328 B330:B333 B335:B340 B342:B346 B348:B370 H287 E287:F288 F370:G370 H322 D322:E324 D328:E328 G328:H328 D331:E331 D344:E345 E352 F354:G359 F361:G361 F363:G363 F365:G368 D291:I291">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42" fitToHeight="70" orientation="landscape" verticalDpi="0" r:id="rId1"/>
  <legacyDrawing r:id="rId2"/>
</worksheet>
</file>

<file path=xl/worksheets/sheet2.xml><?xml version="1.0" encoding="utf-8"?>
<worksheet xmlns="http://schemas.openxmlformats.org/spreadsheetml/2006/main" xmlns:r="http://schemas.openxmlformats.org/officeDocument/2006/relationships">
  <dimension ref="A1:IN430"/>
  <sheetViews>
    <sheetView topLeftCell="A312" workbookViewId="0">
      <selection activeCell="A320" sqref="A320:A322"/>
    </sheetView>
  </sheetViews>
  <sheetFormatPr defaultRowHeight="12.75"/>
  <cols>
    <col min="1" max="1" width="60" style="281" customWidth="1"/>
    <col min="2" max="2" width="9.7109375" style="281" customWidth="1"/>
    <col min="3" max="5" width="9.140625" style="281"/>
    <col min="6" max="6" width="11" style="281" customWidth="1"/>
    <col min="7" max="12" width="0" style="281" hidden="1" customWidth="1"/>
    <col min="13" max="16384" width="9.140625" style="281"/>
  </cols>
  <sheetData>
    <row r="1" spans="1:248">
      <c r="E1" s="915" t="s">
        <v>471</v>
      </c>
      <c r="F1" s="915"/>
    </row>
    <row r="2" spans="1:248" ht="27" customHeight="1">
      <c r="A2" s="916" t="s">
        <v>892</v>
      </c>
      <c r="B2" s="916"/>
      <c r="C2" s="916"/>
      <c r="D2" s="916"/>
      <c r="E2" s="916"/>
      <c r="F2" s="916"/>
    </row>
    <row r="3" spans="1:248">
      <c r="A3" s="282"/>
      <c r="B3" s="282"/>
      <c r="C3" s="282"/>
    </row>
    <row r="4" spans="1:248">
      <c r="A4" s="917" t="s">
        <v>472</v>
      </c>
      <c r="B4" s="917" t="s">
        <v>473</v>
      </c>
      <c r="C4" s="918" t="s">
        <v>474</v>
      </c>
      <c r="D4" s="918" t="s">
        <v>475</v>
      </c>
      <c r="E4" s="918" t="s">
        <v>476</v>
      </c>
      <c r="F4" s="922" t="s">
        <v>477</v>
      </c>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3"/>
      <c r="CW4" s="283"/>
      <c r="CX4" s="283"/>
      <c r="CY4" s="283"/>
      <c r="CZ4" s="283"/>
      <c r="DA4" s="283"/>
      <c r="DB4" s="283"/>
      <c r="DC4" s="283"/>
      <c r="DD4" s="283"/>
      <c r="DE4" s="283"/>
      <c r="DF4" s="283"/>
      <c r="DG4" s="283"/>
      <c r="DH4" s="283"/>
      <c r="DI4" s="283"/>
      <c r="DJ4" s="283"/>
      <c r="DK4" s="283"/>
      <c r="DL4" s="283"/>
      <c r="DM4" s="283"/>
      <c r="DN4" s="283"/>
      <c r="DO4" s="283"/>
      <c r="DP4" s="283"/>
      <c r="DQ4" s="283"/>
      <c r="DR4" s="283"/>
      <c r="DS4" s="283"/>
      <c r="DT4" s="283"/>
      <c r="DU4" s="283"/>
      <c r="DV4" s="283"/>
      <c r="DW4" s="283"/>
      <c r="DX4" s="283"/>
      <c r="DY4" s="283"/>
      <c r="DZ4" s="283"/>
      <c r="EA4" s="283"/>
      <c r="EB4" s="283"/>
      <c r="EC4" s="283"/>
      <c r="ED4" s="283"/>
      <c r="EE4" s="283"/>
      <c r="EF4" s="283"/>
      <c r="EG4" s="283"/>
      <c r="EH4" s="283"/>
      <c r="EI4" s="283"/>
      <c r="EJ4" s="283"/>
      <c r="EK4" s="283"/>
      <c r="EL4" s="283"/>
      <c r="EM4" s="283"/>
      <c r="EN4" s="283"/>
      <c r="EO4" s="283"/>
      <c r="EP4" s="283"/>
      <c r="EQ4" s="283"/>
      <c r="ER4" s="283"/>
      <c r="ES4" s="283"/>
      <c r="ET4" s="283"/>
      <c r="EU4" s="283"/>
      <c r="EV4" s="283"/>
      <c r="EW4" s="283"/>
      <c r="EX4" s="283"/>
      <c r="EY4" s="283"/>
      <c r="EZ4" s="283"/>
      <c r="FA4" s="283"/>
      <c r="FB4" s="283"/>
      <c r="FC4" s="283"/>
      <c r="FD4" s="283"/>
      <c r="FE4" s="283"/>
      <c r="FF4" s="283"/>
      <c r="FG4" s="283"/>
      <c r="FH4" s="283"/>
      <c r="FI4" s="283"/>
      <c r="FJ4" s="283"/>
      <c r="FK4" s="283"/>
      <c r="FL4" s="283"/>
      <c r="FM4" s="283"/>
      <c r="FN4" s="283"/>
      <c r="FO4" s="283"/>
      <c r="FP4" s="283"/>
      <c r="FQ4" s="283"/>
      <c r="FR4" s="283"/>
      <c r="FS4" s="283"/>
      <c r="FT4" s="283"/>
      <c r="FU4" s="283"/>
      <c r="FV4" s="283"/>
      <c r="FW4" s="283"/>
      <c r="FX4" s="283"/>
      <c r="FY4" s="283"/>
      <c r="FZ4" s="283"/>
      <c r="GA4" s="283"/>
      <c r="GB4" s="283"/>
      <c r="GC4" s="283"/>
      <c r="GD4" s="283"/>
      <c r="GE4" s="283"/>
      <c r="GF4" s="283"/>
      <c r="GG4" s="283"/>
      <c r="GH4" s="283"/>
      <c r="GI4" s="283"/>
      <c r="GJ4" s="283"/>
      <c r="GK4" s="283"/>
      <c r="GL4" s="283"/>
      <c r="GM4" s="283"/>
      <c r="GN4" s="283"/>
      <c r="GO4" s="283"/>
      <c r="GP4" s="283"/>
      <c r="GQ4" s="283"/>
      <c r="GR4" s="283"/>
      <c r="GS4" s="283"/>
      <c r="GT4" s="283"/>
      <c r="GU4" s="283"/>
      <c r="GV4" s="283"/>
      <c r="GW4" s="283"/>
      <c r="GX4" s="283"/>
      <c r="GY4" s="283"/>
      <c r="GZ4" s="283"/>
      <c r="HA4" s="283"/>
      <c r="HB4" s="283"/>
      <c r="HC4" s="283"/>
      <c r="HD4" s="283"/>
      <c r="HE4" s="283"/>
      <c r="HF4" s="283"/>
      <c r="HG4" s="283"/>
      <c r="HH4" s="283"/>
      <c r="HI4" s="283"/>
      <c r="HJ4" s="283"/>
      <c r="HK4" s="283"/>
      <c r="HL4" s="283"/>
      <c r="HM4" s="283"/>
      <c r="HN4" s="283"/>
      <c r="HO4" s="283"/>
      <c r="HP4" s="283"/>
      <c r="HQ4" s="283"/>
      <c r="HR4" s="283"/>
      <c r="HS4" s="283"/>
      <c r="HT4" s="283"/>
      <c r="HU4" s="283"/>
      <c r="HV4" s="283"/>
      <c r="HW4" s="283"/>
      <c r="HX4" s="283"/>
      <c r="HY4" s="283"/>
      <c r="HZ4" s="283"/>
      <c r="IA4" s="283"/>
      <c r="IB4" s="283"/>
      <c r="IC4" s="283"/>
      <c r="ID4" s="283"/>
      <c r="IE4" s="283"/>
      <c r="IF4" s="283"/>
      <c r="IG4" s="283"/>
      <c r="IH4" s="283"/>
      <c r="II4" s="283"/>
      <c r="IJ4" s="283"/>
      <c r="IK4" s="283"/>
      <c r="IL4" s="283"/>
      <c r="IM4" s="283"/>
      <c r="IN4" s="283"/>
    </row>
    <row r="5" spans="1:248">
      <c r="A5" s="917"/>
      <c r="B5" s="917"/>
      <c r="C5" s="919"/>
      <c r="D5" s="920"/>
      <c r="E5" s="921"/>
      <c r="F5" s="92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3"/>
      <c r="CW5" s="283"/>
      <c r="CX5" s="283"/>
      <c r="CY5" s="283"/>
      <c r="CZ5" s="283"/>
      <c r="DA5" s="283"/>
      <c r="DB5" s="283"/>
      <c r="DC5" s="283"/>
      <c r="DD5" s="283"/>
      <c r="DE5" s="283"/>
      <c r="DF5" s="283"/>
      <c r="DG5" s="283"/>
      <c r="DH5" s="283"/>
      <c r="DI5" s="283"/>
      <c r="DJ5" s="283"/>
      <c r="DK5" s="283"/>
      <c r="DL5" s="283"/>
      <c r="DM5" s="283"/>
      <c r="DN5" s="283"/>
      <c r="DO5" s="283"/>
      <c r="DP5" s="283"/>
      <c r="DQ5" s="283"/>
      <c r="DR5" s="283"/>
      <c r="DS5" s="283"/>
      <c r="DT5" s="283"/>
      <c r="DU5" s="283"/>
      <c r="DV5" s="283"/>
      <c r="DW5" s="283"/>
      <c r="DX5" s="283"/>
      <c r="DY5" s="283"/>
      <c r="DZ5" s="283"/>
      <c r="EA5" s="283"/>
      <c r="EB5" s="283"/>
      <c r="EC5" s="283"/>
      <c r="ED5" s="283"/>
      <c r="EE5" s="283"/>
      <c r="EF5" s="283"/>
      <c r="EG5" s="283"/>
      <c r="EH5" s="283"/>
      <c r="EI5" s="283"/>
      <c r="EJ5" s="283"/>
      <c r="EK5" s="283"/>
      <c r="EL5" s="283"/>
      <c r="EM5" s="283"/>
      <c r="EN5" s="283"/>
      <c r="EO5" s="283"/>
      <c r="EP5" s="283"/>
      <c r="EQ5" s="283"/>
      <c r="ER5" s="283"/>
      <c r="ES5" s="283"/>
      <c r="ET5" s="283"/>
      <c r="EU5" s="283"/>
      <c r="EV5" s="283"/>
      <c r="EW5" s="283"/>
      <c r="EX5" s="283"/>
      <c r="EY5" s="283"/>
      <c r="EZ5" s="283"/>
      <c r="FA5" s="283"/>
      <c r="FB5" s="283"/>
      <c r="FC5" s="283"/>
      <c r="FD5" s="283"/>
      <c r="FE5" s="283"/>
      <c r="FF5" s="283"/>
      <c r="FG5" s="283"/>
      <c r="FH5" s="283"/>
      <c r="FI5" s="283"/>
      <c r="FJ5" s="283"/>
      <c r="FK5" s="283"/>
      <c r="FL5" s="283"/>
      <c r="FM5" s="283"/>
      <c r="FN5" s="283"/>
      <c r="FO5" s="283"/>
      <c r="FP5" s="283"/>
      <c r="FQ5" s="283"/>
      <c r="FR5" s="283"/>
      <c r="FS5" s="283"/>
      <c r="FT5" s="283"/>
      <c r="FU5" s="283"/>
      <c r="FV5" s="283"/>
      <c r="FW5" s="283"/>
      <c r="FX5" s="283"/>
      <c r="FY5" s="283"/>
      <c r="FZ5" s="283"/>
      <c r="GA5" s="283"/>
      <c r="GB5" s="283"/>
      <c r="GC5" s="283"/>
      <c r="GD5" s="283"/>
      <c r="GE5" s="283"/>
      <c r="GF5" s="283"/>
      <c r="GG5" s="283"/>
      <c r="GH5" s="283"/>
      <c r="GI5" s="283"/>
      <c r="GJ5" s="283"/>
      <c r="GK5" s="283"/>
      <c r="GL5" s="283"/>
      <c r="GM5" s="283"/>
      <c r="GN5" s="283"/>
      <c r="GO5" s="283"/>
      <c r="GP5" s="283"/>
      <c r="GQ5" s="283"/>
      <c r="GR5" s="283"/>
      <c r="GS5" s="283"/>
      <c r="GT5" s="283"/>
      <c r="GU5" s="283"/>
      <c r="GV5" s="283"/>
      <c r="GW5" s="283"/>
      <c r="GX5" s="283"/>
      <c r="GY5" s="283"/>
      <c r="GZ5" s="283"/>
      <c r="HA5" s="283"/>
      <c r="HB5" s="283"/>
      <c r="HC5" s="283"/>
      <c r="HD5" s="283"/>
      <c r="HE5" s="283"/>
      <c r="HF5" s="283"/>
      <c r="HG5" s="283"/>
      <c r="HH5" s="283"/>
      <c r="HI5" s="283"/>
      <c r="HJ5" s="283"/>
      <c r="HK5" s="283"/>
      <c r="HL5" s="283"/>
      <c r="HM5" s="283"/>
      <c r="HN5" s="283"/>
      <c r="HO5" s="283"/>
      <c r="HP5" s="283"/>
      <c r="HQ5" s="283"/>
      <c r="HR5" s="283"/>
      <c r="HS5" s="283"/>
      <c r="HT5" s="283"/>
      <c r="HU5" s="283"/>
      <c r="HV5" s="283"/>
      <c r="HW5" s="283"/>
      <c r="HX5" s="283"/>
      <c r="HY5" s="283"/>
      <c r="HZ5" s="283"/>
      <c r="IA5" s="283"/>
      <c r="IB5" s="283"/>
      <c r="IC5" s="283"/>
      <c r="ID5" s="283"/>
      <c r="IE5" s="283"/>
      <c r="IF5" s="283"/>
      <c r="IG5" s="283"/>
      <c r="IH5" s="283"/>
      <c r="II5" s="283"/>
      <c r="IJ5" s="283"/>
      <c r="IK5" s="283"/>
      <c r="IL5" s="283"/>
      <c r="IM5" s="283"/>
      <c r="IN5" s="283"/>
    </row>
    <row r="6" spans="1:248">
      <c r="A6" s="917"/>
      <c r="B6" s="917"/>
      <c r="C6" s="925" t="s">
        <v>957</v>
      </c>
      <c r="D6" s="926"/>
      <c r="E6" s="919"/>
      <c r="F6" s="924"/>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3"/>
      <c r="CW6" s="283"/>
      <c r="CX6" s="283"/>
      <c r="CY6" s="283"/>
      <c r="CZ6" s="283"/>
      <c r="DA6" s="283"/>
      <c r="DB6" s="283"/>
      <c r="DC6" s="283"/>
      <c r="DD6" s="283"/>
      <c r="DE6" s="283"/>
      <c r="DF6" s="283"/>
      <c r="DG6" s="283"/>
      <c r="DH6" s="283"/>
      <c r="DI6" s="283"/>
      <c r="DJ6" s="283"/>
      <c r="DK6" s="283"/>
      <c r="DL6" s="283"/>
      <c r="DM6" s="283"/>
      <c r="DN6" s="283"/>
      <c r="DO6" s="283"/>
      <c r="DP6" s="283"/>
      <c r="DQ6" s="283"/>
      <c r="DR6" s="283"/>
      <c r="DS6" s="283"/>
      <c r="DT6" s="283"/>
      <c r="DU6" s="283"/>
      <c r="DV6" s="283"/>
      <c r="DW6" s="283"/>
      <c r="DX6" s="283"/>
      <c r="DY6" s="283"/>
      <c r="DZ6" s="283"/>
      <c r="EA6" s="283"/>
      <c r="EB6" s="283"/>
      <c r="EC6" s="283"/>
      <c r="ED6" s="283"/>
      <c r="EE6" s="283"/>
      <c r="EF6" s="283"/>
      <c r="EG6" s="283"/>
      <c r="EH6" s="283"/>
      <c r="EI6" s="283"/>
      <c r="EJ6" s="283"/>
      <c r="EK6" s="283"/>
      <c r="EL6" s="283"/>
      <c r="EM6" s="283"/>
      <c r="EN6" s="283"/>
      <c r="EO6" s="283"/>
      <c r="EP6" s="283"/>
      <c r="EQ6" s="283"/>
      <c r="ER6" s="283"/>
      <c r="ES6" s="283"/>
      <c r="ET6" s="283"/>
      <c r="EU6" s="283"/>
      <c r="EV6" s="283"/>
      <c r="EW6" s="283"/>
      <c r="EX6" s="283"/>
      <c r="EY6" s="283"/>
      <c r="EZ6" s="283"/>
      <c r="FA6" s="283"/>
      <c r="FB6" s="283"/>
      <c r="FC6" s="283"/>
      <c r="FD6" s="283"/>
      <c r="FE6" s="283"/>
      <c r="FF6" s="283"/>
      <c r="FG6" s="283"/>
      <c r="FH6" s="283"/>
      <c r="FI6" s="283"/>
      <c r="FJ6" s="283"/>
      <c r="FK6" s="283"/>
      <c r="FL6" s="283"/>
      <c r="FM6" s="283"/>
      <c r="FN6" s="283"/>
      <c r="FO6" s="283"/>
      <c r="FP6" s="283"/>
      <c r="FQ6" s="283"/>
      <c r="FR6" s="283"/>
      <c r="FS6" s="283"/>
      <c r="FT6" s="283"/>
      <c r="FU6" s="283"/>
      <c r="FV6" s="283"/>
      <c r="FW6" s="283"/>
      <c r="FX6" s="283"/>
      <c r="FY6" s="283"/>
      <c r="FZ6" s="283"/>
      <c r="GA6" s="283"/>
      <c r="GB6" s="283"/>
      <c r="GC6" s="283"/>
      <c r="GD6" s="283"/>
      <c r="GE6" s="283"/>
      <c r="GF6" s="283"/>
      <c r="GG6" s="283"/>
      <c r="GH6" s="283"/>
      <c r="GI6" s="283"/>
      <c r="GJ6" s="283"/>
      <c r="GK6" s="283"/>
      <c r="GL6" s="283"/>
      <c r="GM6" s="283"/>
      <c r="GN6" s="283"/>
      <c r="GO6" s="283"/>
      <c r="GP6" s="283"/>
      <c r="GQ6" s="283"/>
      <c r="GR6" s="283"/>
      <c r="GS6" s="283"/>
      <c r="GT6" s="283"/>
      <c r="GU6" s="283"/>
      <c r="GV6" s="283"/>
      <c r="GW6" s="283"/>
      <c r="GX6" s="283"/>
      <c r="GY6" s="283"/>
      <c r="GZ6" s="283"/>
      <c r="HA6" s="283"/>
      <c r="HB6" s="283"/>
      <c r="HC6" s="283"/>
      <c r="HD6" s="283"/>
      <c r="HE6" s="283"/>
      <c r="HF6" s="283"/>
      <c r="HG6" s="283"/>
      <c r="HH6" s="283"/>
      <c r="HI6" s="283"/>
      <c r="HJ6" s="283"/>
      <c r="HK6" s="283"/>
      <c r="HL6" s="283"/>
      <c r="HM6" s="283"/>
      <c r="HN6" s="283"/>
      <c r="HO6" s="283"/>
      <c r="HP6" s="283"/>
      <c r="HQ6" s="283"/>
      <c r="HR6" s="283"/>
      <c r="HS6" s="283"/>
      <c r="HT6" s="283"/>
      <c r="HU6" s="283"/>
      <c r="HV6" s="283"/>
      <c r="HW6" s="283"/>
      <c r="HX6" s="283"/>
      <c r="HY6" s="283"/>
      <c r="HZ6" s="283"/>
      <c r="IA6" s="283"/>
      <c r="IB6" s="283"/>
      <c r="IC6" s="283"/>
      <c r="ID6" s="283"/>
      <c r="IE6" s="283"/>
      <c r="IF6" s="283"/>
      <c r="IG6" s="283"/>
      <c r="IH6" s="283"/>
      <c r="II6" s="283"/>
      <c r="IJ6" s="283"/>
      <c r="IK6" s="283"/>
      <c r="IL6" s="283"/>
      <c r="IM6" s="283"/>
      <c r="IN6" s="283"/>
    </row>
    <row r="7" spans="1:248">
      <c r="A7" s="493">
        <v>1</v>
      </c>
      <c r="B7" s="493">
        <v>2</v>
      </c>
      <c r="C7" s="284">
        <v>3</v>
      </c>
      <c r="D7" s="493">
        <v>4</v>
      </c>
      <c r="E7" s="493">
        <v>5</v>
      </c>
      <c r="F7" s="493">
        <v>6</v>
      </c>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3"/>
      <c r="CW7" s="283"/>
      <c r="CX7" s="283"/>
      <c r="CY7" s="283"/>
      <c r="CZ7" s="283"/>
      <c r="DA7" s="283"/>
      <c r="DB7" s="283"/>
      <c r="DC7" s="283"/>
      <c r="DD7" s="283"/>
      <c r="DE7" s="283"/>
      <c r="DF7" s="283"/>
      <c r="DG7" s="283"/>
      <c r="DH7" s="283"/>
      <c r="DI7" s="283"/>
      <c r="DJ7" s="283"/>
      <c r="DK7" s="283"/>
      <c r="DL7" s="283"/>
      <c r="DM7" s="283"/>
      <c r="DN7" s="283"/>
      <c r="DO7" s="283"/>
      <c r="DP7" s="283"/>
      <c r="DQ7" s="283"/>
      <c r="DR7" s="283"/>
      <c r="DS7" s="283"/>
      <c r="DT7" s="283"/>
      <c r="DU7" s="283"/>
      <c r="DV7" s="283"/>
      <c r="DW7" s="283"/>
      <c r="DX7" s="283"/>
      <c r="DY7" s="283"/>
      <c r="DZ7" s="283"/>
      <c r="EA7" s="283"/>
      <c r="EB7" s="283"/>
      <c r="EC7" s="283"/>
      <c r="ED7" s="283"/>
      <c r="EE7" s="283"/>
      <c r="EF7" s="283"/>
      <c r="EG7" s="283"/>
      <c r="EH7" s="283"/>
      <c r="EI7" s="283"/>
      <c r="EJ7" s="283"/>
      <c r="EK7" s="283"/>
      <c r="EL7" s="283"/>
      <c r="EM7" s="283"/>
      <c r="EN7" s="283"/>
      <c r="EO7" s="283"/>
      <c r="EP7" s="283"/>
      <c r="EQ7" s="283"/>
      <c r="ER7" s="283"/>
      <c r="ES7" s="283"/>
      <c r="ET7" s="283"/>
      <c r="EU7" s="283"/>
      <c r="EV7" s="283"/>
      <c r="EW7" s="283"/>
      <c r="EX7" s="283"/>
      <c r="EY7" s="283"/>
      <c r="EZ7" s="283"/>
      <c r="FA7" s="283"/>
      <c r="FB7" s="283"/>
      <c r="FC7" s="283"/>
      <c r="FD7" s="283"/>
      <c r="FE7" s="283"/>
      <c r="FF7" s="283"/>
      <c r="FG7" s="283"/>
      <c r="FH7" s="283"/>
      <c r="FI7" s="283"/>
      <c r="FJ7" s="283"/>
      <c r="FK7" s="283"/>
      <c r="FL7" s="283"/>
      <c r="FM7" s="283"/>
      <c r="FN7" s="283"/>
      <c r="FO7" s="283"/>
      <c r="FP7" s="283"/>
      <c r="FQ7" s="283"/>
      <c r="FR7" s="283"/>
      <c r="FS7" s="283"/>
      <c r="FT7" s="283"/>
      <c r="FU7" s="283"/>
      <c r="FV7" s="283"/>
      <c r="FW7" s="283"/>
      <c r="FX7" s="283"/>
      <c r="FY7" s="283"/>
      <c r="FZ7" s="283"/>
      <c r="GA7" s="283"/>
      <c r="GB7" s="283"/>
      <c r="GC7" s="283"/>
      <c r="GD7" s="283"/>
      <c r="GE7" s="283"/>
      <c r="GF7" s="283"/>
      <c r="GG7" s="283"/>
      <c r="GH7" s="283"/>
      <c r="GI7" s="283"/>
      <c r="GJ7" s="283"/>
      <c r="GK7" s="283"/>
      <c r="GL7" s="283"/>
      <c r="GM7" s="283"/>
      <c r="GN7" s="283"/>
      <c r="GO7" s="283"/>
      <c r="GP7" s="283"/>
      <c r="GQ7" s="283"/>
      <c r="GR7" s="283"/>
      <c r="GS7" s="283"/>
      <c r="GT7" s="283"/>
      <c r="GU7" s="283"/>
      <c r="GV7" s="283"/>
      <c r="GW7" s="283"/>
      <c r="GX7" s="283"/>
      <c r="GY7" s="283"/>
      <c r="GZ7" s="283"/>
      <c r="HA7" s="283"/>
      <c r="HB7" s="283"/>
      <c r="HC7" s="283"/>
      <c r="HD7" s="283"/>
      <c r="HE7" s="283"/>
      <c r="HF7" s="283"/>
      <c r="HG7" s="283"/>
      <c r="HH7" s="283"/>
      <c r="HI7" s="283"/>
      <c r="HJ7" s="283"/>
      <c r="HK7" s="283"/>
      <c r="HL7" s="283"/>
      <c r="HM7" s="283"/>
      <c r="HN7" s="283"/>
      <c r="HO7" s="283"/>
      <c r="HP7" s="283"/>
      <c r="HQ7" s="283"/>
      <c r="HR7" s="283"/>
      <c r="HS7" s="283"/>
      <c r="HT7" s="283"/>
      <c r="HU7" s="283"/>
      <c r="HV7" s="283"/>
      <c r="HW7" s="283"/>
      <c r="HX7" s="283"/>
      <c r="HY7" s="283"/>
      <c r="HZ7" s="283"/>
      <c r="IA7" s="283"/>
      <c r="IB7" s="283"/>
      <c r="IC7" s="283"/>
      <c r="ID7" s="283"/>
      <c r="IE7" s="283"/>
      <c r="IF7" s="283"/>
      <c r="IG7" s="283"/>
      <c r="IH7" s="283"/>
      <c r="II7" s="283"/>
      <c r="IJ7" s="283"/>
      <c r="IK7" s="283"/>
      <c r="IL7" s="283"/>
      <c r="IM7" s="283"/>
      <c r="IN7" s="283"/>
    </row>
    <row r="8" spans="1:248">
      <c r="A8" s="906" t="s">
        <v>877</v>
      </c>
      <c r="B8" s="907"/>
      <c r="C8" s="907"/>
      <c r="D8" s="844"/>
      <c r="E8" s="850"/>
      <c r="F8" s="754">
        <f>(E10+E11+E12+E16+E17+E20+E21+E28+E29+E31+E33+E15+E26)/13</f>
        <v>83.632535951597191</v>
      </c>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3"/>
      <c r="CW8" s="283"/>
      <c r="CX8" s="283"/>
      <c r="CY8" s="283"/>
      <c r="CZ8" s="283"/>
      <c r="DA8" s="283"/>
      <c r="DB8" s="283"/>
      <c r="DC8" s="283"/>
      <c r="DD8" s="283"/>
      <c r="DE8" s="283"/>
      <c r="DF8" s="283"/>
      <c r="DG8" s="283"/>
      <c r="DH8" s="283"/>
      <c r="DI8" s="283"/>
      <c r="DJ8" s="283"/>
      <c r="DK8" s="283"/>
      <c r="DL8" s="283"/>
      <c r="DM8" s="283"/>
      <c r="DN8" s="283"/>
      <c r="DO8" s="283"/>
      <c r="DP8" s="283"/>
      <c r="DQ8" s="283"/>
      <c r="DR8" s="283"/>
      <c r="DS8" s="283"/>
      <c r="DT8" s="283"/>
      <c r="DU8" s="283"/>
      <c r="DV8" s="283"/>
      <c r="DW8" s="283"/>
      <c r="DX8" s="283"/>
      <c r="DY8" s="283"/>
      <c r="DZ8" s="283"/>
      <c r="EA8" s="283"/>
      <c r="EB8" s="283"/>
      <c r="EC8" s="283"/>
      <c r="ED8" s="283"/>
      <c r="EE8" s="283"/>
      <c r="EF8" s="283"/>
      <c r="EG8" s="283"/>
      <c r="EH8" s="283"/>
      <c r="EI8" s="283"/>
      <c r="EJ8" s="283"/>
      <c r="EK8" s="283"/>
      <c r="EL8" s="283"/>
      <c r="EM8" s="283"/>
      <c r="EN8" s="283"/>
      <c r="EO8" s="283"/>
      <c r="EP8" s="283"/>
      <c r="EQ8" s="283"/>
      <c r="ER8" s="283"/>
      <c r="ES8" s="283"/>
      <c r="ET8" s="283"/>
      <c r="EU8" s="283"/>
      <c r="EV8" s="283"/>
      <c r="EW8" s="283"/>
      <c r="EX8" s="283"/>
      <c r="EY8" s="283"/>
      <c r="EZ8" s="283"/>
      <c r="FA8" s="283"/>
      <c r="FB8" s="283"/>
      <c r="FC8" s="283"/>
      <c r="FD8" s="283"/>
      <c r="FE8" s="283"/>
      <c r="FF8" s="283"/>
      <c r="FG8" s="283"/>
      <c r="FH8" s="283"/>
      <c r="FI8" s="283"/>
      <c r="FJ8" s="283"/>
      <c r="FK8" s="283"/>
      <c r="FL8" s="283"/>
      <c r="FM8" s="283"/>
      <c r="FN8" s="283"/>
      <c r="FO8" s="283"/>
      <c r="FP8" s="283"/>
      <c r="FQ8" s="283"/>
      <c r="FR8" s="283"/>
      <c r="FS8" s="283"/>
      <c r="FT8" s="283"/>
      <c r="FU8" s="283"/>
      <c r="FV8" s="283"/>
      <c r="FW8" s="283"/>
      <c r="FX8" s="283"/>
      <c r="FY8" s="283"/>
      <c r="FZ8" s="283"/>
      <c r="GA8" s="283"/>
      <c r="GB8" s="283"/>
      <c r="GC8" s="283"/>
      <c r="GD8" s="283"/>
      <c r="GE8" s="283"/>
      <c r="GF8" s="283"/>
      <c r="GG8" s="283"/>
      <c r="GH8" s="283"/>
      <c r="GI8" s="283"/>
      <c r="GJ8" s="283"/>
      <c r="GK8" s="283"/>
      <c r="GL8" s="283"/>
      <c r="GM8" s="283"/>
      <c r="GN8" s="283"/>
      <c r="GO8" s="283"/>
      <c r="GP8" s="283"/>
      <c r="GQ8" s="283"/>
      <c r="GR8" s="283"/>
      <c r="GS8" s="283"/>
      <c r="GT8" s="283"/>
      <c r="GU8" s="283"/>
      <c r="GV8" s="283"/>
      <c r="GW8" s="283"/>
      <c r="GX8" s="283"/>
      <c r="GY8" s="283"/>
      <c r="GZ8" s="283"/>
      <c r="HA8" s="283"/>
      <c r="HB8" s="283"/>
      <c r="HC8" s="283"/>
      <c r="HD8" s="283"/>
      <c r="HE8" s="283"/>
      <c r="HF8" s="283"/>
      <c r="HG8" s="283"/>
      <c r="HH8" s="283"/>
      <c r="HI8" s="283"/>
      <c r="HJ8" s="283"/>
      <c r="HK8" s="283"/>
      <c r="HL8" s="283"/>
      <c r="HM8" s="283"/>
      <c r="HN8" s="283"/>
      <c r="HO8" s="283"/>
      <c r="HP8" s="283"/>
      <c r="HQ8" s="283"/>
      <c r="HR8" s="283"/>
      <c r="HS8" s="283"/>
      <c r="HT8" s="283"/>
      <c r="HU8" s="283"/>
      <c r="HV8" s="283"/>
      <c r="HW8" s="283"/>
      <c r="HX8" s="283"/>
      <c r="HY8" s="283"/>
      <c r="HZ8" s="283"/>
      <c r="IA8" s="283"/>
      <c r="IB8" s="283"/>
      <c r="IC8" s="283"/>
      <c r="ID8" s="283"/>
      <c r="IE8" s="283"/>
      <c r="IF8" s="283"/>
      <c r="IG8" s="283"/>
      <c r="IH8" s="283"/>
      <c r="II8" s="283"/>
      <c r="IJ8" s="283"/>
      <c r="IK8" s="283"/>
      <c r="IL8" s="283"/>
      <c r="IM8" s="283"/>
      <c r="IN8" s="283"/>
    </row>
    <row r="9" spans="1:248">
      <c r="A9" s="908" t="s">
        <v>478</v>
      </c>
      <c r="B9" s="909"/>
      <c r="C9" s="909"/>
      <c r="D9" s="909"/>
      <c r="E9" s="910"/>
      <c r="F9" s="494"/>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c r="BY9" s="283"/>
      <c r="BZ9" s="283"/>
      <c r="CA9" s="283"/>
      <c r="CB9" s="283"/>
      <c r="CC9" s="283"/>
      <c r="CD9" s="283"/>
      <c r="CE9" s="283"/>
      <c r="CF9" s="283"/>
      <c r="CG9" s="283"/>
      <c r="CH9" s="283"/>
      <c r="CI9" s="283"/>
      <c r="CJ9" s="283"/>
      <c r="CK9" s="283"/>
      <c r="CL9" s="283"/>
      <c r="CM9" s="283"/>
      <c r="CN9" s="283"/>
      <c r="CO9" s="283"/>
      <c r="CP9" s="283"/>
      <c r="CQ9" s="283"/>
      <c r="CR9" s="283"/>
      <c r="CS9" s="283"/>
      <c r="CT9" s="283"/>
      <c r="CU9" s="283"/>
      <c r="CV9" s="283"/>
      <c r="CW9" s="283"/>
      <c r="CX9" s="283"/>
      <c r="CY9" s="283"/>
      <c r="CZ9" s="283"/>
      <c r="DA9" s="283"/>
      <c r="DB9" s="283"/>
      <c r="DC9" s="283"/>
      <c r="DD9" s="283"/>
      <c r="DE9" s="283"/>
      <c r="DF9" s="283"/>
      <c r="DG9" s="283"/>
      <c r="DH9" s="283"/>
      <c r="DI9" s="283"/>
      <c r="DJ9" s="283"/>
      <c r="DK9" s="283"/>
      <c r="DL9" s="283"/>
      <c r="DM9" s="283"/>
      <c r="DN9" s="283"/>
      <c r="DO9" s="283"/>
      <c r="DP9" s="283"/>
      <c r="DQ9" s="283"/>
      <c r="DR9" s="283"/>
      <c r="DS9" s="283"/>
      <c r="DT9" s="283"/>
      <c r="DU9" s="283"/>
      <c r="DV9" s="283"/>
      <c r="DW9" s="283"/>
      <c r="DX9" s="283"/>
      <c r="DY9" s="283"/>
      <c r="DZ9" s="283"/>
      <c r="EA9" s="283"/>
      <c r="EB9" s="283"/>
      <c r="EC9" s="283"/>
      <c r="ED9" s="283"/>
      <c r="EE9" s="283"/>
      <c r="EF9" s="283"/>
      <c r="EG9" s="283"/>
      <c r="EH9" s="283"/>
      <c r="EI9" s="283"/>
      <c r="EJ9" s="283"/>
      <c r="EK9" s="283"/>
      <c r="EL9" s="283"/>
      <c r="EM9" s="283"/>
      <c r="EN9" s="283"/>
      <c r="EO9" s="283"/>
      <c r="EP9" s="283"/>
      <c r="EQ9" s="283"/>
      <c r="ER9" s="283"/>
      <c r="ES9" s="283"/>
      <c r="ET9" s="283"/>
      <c r="EU9" s="283"/>
      <c r="EV9" s="283"/>
      <c r="EW9" s="283"/>
      <c r="EX9" s="283"/>
      <c r="EY9" s="283"/>
      <c r="EZ9" s="283"/>
      <c r="FA9" s="283"/>
      <c r="FB9" s="283"/>
      <c r="FC9" s="283"/>
      <c r="FD9" s="283"/>
      <c r="FE9" s="283"/>
      <c r="FF9" s="283"/>
      <c r="FG9" s="283"/>
      <c r="FH9" s="283"/>
      <c r="FI9" s="283"/>
      <c r="FJ9" s="283"/>
      <c r="FK9" s="283"/>
      <c r="FL9" s="283"/>
      <c r="FM9" s="283"/>
      <c r="FN9" s="283"/>
      <c r="FO9" s="283"/>
      <c r="FP9" s="283"/>
      <c r="FQ9" s="283"/>
      <c r="FR9" s="283"/>
      <c r="FS9" s="283"/>
      <c r="FT9" s="283"/>
      <c r="FU9" s="283"/>
      <c r="FV9" s="283"/>
      <c r="FW9" s="283"/>
      <c r="FX9" s="283"/>
      <c r="FY9" s="283"/>
      <c r="FZ9" s="283"/>
      <c r="GA9" s="283"/>
      <c r="GB9" s="283"/>
      <c r="GC9" s="283"/>
      <c r="GD9" s="283"/>
      <c r="GE9" s="283"/>
      <c r="GF9" s="283"/>
      <c r="GG9" s="283"/>
      <c r="GH9" s="283"/>
      <c r="GI9" s="283"/>
      <c r="GJ9" s="283"/>
      <c r="GK9" s="283"/>
      <c r="GL9" s="283"/>
      <c r="GM9" s="283"/>
      <c r="GN9" s="283"/>
      <c r="GO9" s="283"/>
      <c r="GP9" s="283"/>
      <c r="GQ9" s="283"/>
      <c r="GR9" s="283"/>
      <c r="GS9" s="283"/>
      <c r="GT9" s="283"/>
      <c r="GU9" s="283"/>
      <c r="GV9" s="283"/>
      <c r="GW9" s="283"/>
      <c r="GX9" s="283"/>
      <c r="GY9" s="283"/>
      <c r="GZ9" s="283"/>
      <c r="HA9" s="283"/>
      <c r="HB9" s="283"/>
      <c r="HC9" s="283"/>
      <c r="HD9" s="283"/>
      <c r="HE9" s="283"/>
      <c r="HF9" s="283"/>
      <c r="HG9" s="283"/>
      <c r="HH9" s="283"/>
      <c r="HI9" s="283"/>
      <c r="HJ9" s="283"/>
      <c r="HK9" s="283"/>
      <c r="HL9" s="283"/>
      <c r="HM9" s="283"/>
      <c r="HN9" s="283"/>
      <c r="HO9" s="283"/>
      <c r="HP9" s="283"/>
      <c r="HQ9" s="283"/>
      <c r="HR9" s="283"/>
      <c r="HS9" s="283"/>
      <c r="HT9" s="283"/>
      <c r="HU9" s="283"/>
      <c r="HV9" s="283"/>
      <c r="HW9" s="283"/>
      <c r="HX9" s="283"/>
      <c r="HY9" s="283"/>
      <c r="HZ9" s="283"/>
      <c r="IA9" s="283"/>
      <c r="IB9" s="283"/>
      <c r="IC9" s="283"/>
      <c r="ID9" s="283"/>
      <c r="IE9" s="283"/>
      <c r="IF9" s="283"/>
      <c r="IG9" s="283"/>
      <c r="IH9" s="283"/>
      <c r="II9" s="283"/>
      <c r="IJ9" s="283"/>
      <c r="IK9" s="283"/>
      <c r="IL9" s="283"/>
      <c r="IM9" s="283"/>
      <c r="IN9" s="283"/>
    </row>
    <row r="10" spans="1:248">
      <c r="A10" s="285" t="s">
        <v>479</v>
      </c>
      <c r="B10" s="286" t="s">
        <v>480</v>
      </c>
      <c r="C10" s="501">
        <v>9007.5</v>
      </c>
      <c r="D10" s="501">
        <v>9066.9</v>
      </c>
      <c r="E10" s="220">
        <f>D10/C10*100</f>
        <v>100.65945045795171</v>
      </c>
      <c r="F10" s="287"/>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288"/>
      <c r="CH10" s="288"/>
      <c r="CI10" s="288"/>
      <c r="CJ10" s="288"/>
      <c r="CK10" s="288"/>
      <c r="CL10" s="288"/>
      <c r="CM10" s="288"/>
      <c r="CN10" s="288"/>
      <c r="CO10" s="288"/>
      <c r="CP10" s="288"/>
      <c r="CQ10" s="288"/>
      <c r="CR10" s="288"/>
      <c r="CS10" s="288"/>
      <c r="CT10" s="288"/>
      <c r="CU10" s="288"/>
      <c r="CV10" s="288"/>
      <c r="CW10" s="288"/>
      <c r="CX10" s="288"/>
      <c r="CY10" s="288"/>
      <c r="CZ10" s="288"/>
      <c r="DA10" s="288"/>
      <c r="DB10" s="288"/>
      <c r="DC10" s="288"/>
      <c r="DD10" s="288"/>
      <c r="DE10" s="288"/>
      <c r="DF10" s="288"/>
      <c r="DG10" s="288"/>
      <c r="DH10" s="288"/>
      <c r="DI10" s="288"/>
      <c r="DJ10" s="288"/>
      <c r="DK10" s="288"/>
      <c r="DL10" s="288"/>
      <c r="DM10" s="288"/>
      <c r="DN10" s="288"/>
      <c r="DO10" s="288"/>
      <c r="DP10" s="288"/>
      <c r="DQ10" s="288"/>
      <c r="DR10" s="288"/>
      <c r="DS10" s="288"/>
      <c r="DT10" s="288"/>
      <c r="DU10" s="288"/>
      <c r="DV10" s="288"/>
      <c r="DW10" s="288"/>
      <c r="DX10" s="288"/>
      <c r="DY10" s="288"/>
      <c r="DZ10" s="288"/>
      <c r="EA10" s="288"/>
      <c r="EB10" s="288"/>
      <c r="EC10" s="288"/>
      <c r="ED10" s="288"/>
      <c r="EE10" s="288"/>
      <c r="EF10" s="288"/>
      <c r="EG10" s="288"/>
      <c r="EH10" s="288"/>
      <c r="EI10" s="288"/>
      <c r="EJ10" s="288"/>
      <c r="EK10" s="288"/>
      <c r="EL10" s="288"/>
      <c r="EM10" s="288"/>
      <c r="EN10" s="288"/>
      <c r="EO10" s="288"/>
      <c r="EP10" s="288"/>
      <c r="EQ10" s="288"/>
      <c r="ER10" s="288"/>
      <c r="ES10" s="288"/>
      <c r="ET10" s="288"/>
      <c r="EU10" s="288"/>
      <c r="EV10" s="288"/>
      <c r="EW10" s="288"/>
      <c r="EX10" s="288"/>
      <c r="EY10" s="288"/>
      <c r="EZ10" s="288"/>
      <c r="FA10" s="288"/>
      <c r="FB10" s="288"/>
      <c r="FC10" s="288"/>
      <c r="FD10" s="288"/>
      <c r="FE10" s="288"/>
      <c r="FF10" s="288"/>
      <c r="FG10" s="288"/>
      <c r="FH10" s="288"/>
      <c r="FI10" s="288"/>
      <c r="FJ10" s="288"/>
      <c r="FK10" s="288"/>
      <c r="FL10" s="288"/>
      <c r="FM10" s="288"/>
      <c r="FN10" s="288"/>
      <c r="FO10" s="288"/>
      <c r="FP10" s="288"/>
      <c r="FQ10" s="288"/>
      <c r="FR10" s="288"/>
      <c r="FS10" s="288"/>
      <c r="FT10" s="288"/>
      <c r="FU10" s="288"/>
      <c r="FV10" s="288"/>
      <c r="FW10" s="288"/>
      <c r="FX10" s="288"/>
      <c r="FY10" s="288"/>
      <c r="FZ10" s="288"/>
      <c r="GA10" s="288"/>
      <c r="GB10" s="288"/>
      <c r="GC10" s="288"/>
      <c r="GD10" s="288"/>
      <c r="GE10" s="288"/>
      <c r="GF10" s="288"/>
      <c r="GG10" s="288"/>
      <c r="GH10" s="288"/>
      <c r="GI10" s="288"/>
      <c r="GJ10" s="288"/>
      <c r="GK10" s="288"/>
      <c r="GL10" s="288"/>
      <c r="GM10" s="288"/>
      <c r="GN10" s="288"/>
      <c r="GO10" s="288"/>
      <c r="GP10" s="288"/>
      <c r="GQ10" s="288"/>
      <c r="GR10" s="288"/>
      <c r="GS10" s="288"/>
      <c r="GT10" s="288"/>
      <c r="GU10" s="288"/>
      <c r="GV10" s="288"/>
      <c r="GW10" s="288"/>
      <c r="GX10" s="288"/>
      <c r="GY10" s="288"/>
      <c r="GZ10" s="288"/>
      <c r="HA10" s="288"/>
      <c r="HB10" s="288"/>
      <c r="HC10" s="288"/>
      <c r="HD10" s="288"/>
      <c r="HE10" s="288"/>
      <c r="HF10" s="288"/>
      <c r="HG10" s="288"/>
      <c r="HH10" s="288"/>
      <c r="HI10" s="288"/>
      <c r="HJ10" s="288"/>
      <c r="HK10" s="288"/>
      <c r="HL10" s="288"/>
      <c r="HM10" s="288"/>
      <c r="HN10" s="288"/>
      <c r="HO10" s="288"/>
      <c r="HP10" s="288"/>
      <c r="HQ10" s="288"/>
      <c r="HR10" s="288"/>
      <c r="HS10" s="288"/>
      <c r="HT10" s="288"/>
      <c r="HU10" s="288"/>
      <c r="HV10" s="288"/>
      <c r="HW10" s="288"/>
      <c r="HX10" s="288"/>
      <c r="HY10" s="288"/>
      <c r="HZ10" s="288"/>
      <c r="IA10" s="288"/>
      <c r="IB10" s="288"/>
      <c r="IC10" s="288"/>
      <c r="ID10" s="288"/>
      <c r="IE10" s="288"/>
      <c r="IF10" s="288"/>
      <c r="IG10" s="288"/>
      <c r="IH10" s="288"/>
      <c r="II10" s="288"/>
      <c r="IJ10" s="288"/>
      <c r="IK10" s="288"/>
      <c r="IL10" s="288"/>
      <c r="IM10" s="288"/>
      <c r="IN10" s="288"/>
    </row>
    <row r="11" spans="1:248">
      <c r="A11" s="285" t="s">
        <v>481</v>
      </c>
      <c r="B11" s="286" t="s">
        <v>480</v>
      </c>
      <c r="C11" s="501">
        <v>2044.9</v>
      </c>
      <c r="D11" s="502">
        <v>2542.5</v>
      </c>
      <c r="E11" s="220">
        <v>100</v>
      </c>
      <c r="F11" s="287"/>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288"/>
      <c r="CH11" s="288"/>
      <c r="CI11" s="288"/>
      <c r="CJ11" s="288"/>
      <c r="CK11" s="288"/>
      <c r="CL11" s="288"/>
      <c r="CM11" s="288"/>
      <c r="CN11" s="288"/>
      <c r="CO11" s="288"/>
      <c r="CP11" s="288"/>
      <c r="CQ11" s="288"/>
      <c r="CR11" s="288"/>
      <c r="CS11" s="288"/>
      <c r="CT11" s="288"/>
      <c r="CU11" s="288"/>
      <c r="CV11" s="288"/>
      <c r="CW11" s="288"/>
      <c r="CX11" s="288"/>
      <c r="CY11" s="288"/>
      <c r="CZ11" s="288"/>
      <c r="DA11" s="288"/>
      <c r="DB11" s="288"/>
      <c r="DC11" s="288"/>
      <c r="DD11" s="288"/>
      <c r="DE11" s="288"/>
      <c r="DF11" s="288"/>
      <c r="DG11" s="288"/>
      <c r="DH11" s="288"/>
      <c r="DI11" s="288"/>
      <c r="DJ11" s="288"/>
      <c r="DK11" s="288"/>
      <c r="DL11" s="288"/>
      <c r="DM11" s="288"/>
      <c r="DN11" s="288"/>
      <c r="DO11" s="288"/>
      <c r="DP11" s="288"/>
      <c r="DQ11" s="288"/>
      <c r="DR11" s="288"/>
      <c r="DS11" s="288"/>
      <c r="DT11" s="288"/>
      <c r="DU11" s="288"/>
      <c r="DV11" s="288"/>
      <c r="DW11" s="288"/>
      <c r="DX11" s="288"/>
      <c r="DY11" s="288"/>
      <c r="DZ11" s="288"/>
      <c r="EA11" s="288"/>
      <c r="EB11" s="288"/>
      <c r="EC11" s="288"/>
      <c r="ED11" s="288"/>
      <c r="EE11" s="288"/>
      <c r="EF11" s="288"/>
      <c r="EG11" s="288"/>
      <c r="EH11" s="288"/>
      <c r="EI11" s="288"/>
      <c r="EJ11" s="288"/>
      <c r="EK11" s="288"/>
      <c r="EL11" s="288"/>
      <c r="EM11" s="288"/>
      <c r="EN11" s="288"/>
      <c r="EO11" s="288"/>
      <c r="EP11" s="288"/>
      <c r="EQ11" s="288"/>
      <c r="ER11" s="288"/>
      <c r="ES11" s="288"/>
      <c r="ET11" s="288"/>
      <c r="EU11" s="288"/>
      <c r="EV11" s="288"/>
      <c r="EW11" s="288"/>
      <c r="EX11" s="288"/>
      <c r="EY11" s="288"/>
      <c r="EZ11" s="288"/>
      <c r="FA11" s="288"/>
      <c r="FB11" s="288"/>
      <c r="FC11" s="288"/>
      <c r="FD11" s="288"/>
      <c r="FE11" s="288"/>
      <c r="FF11" s="288"/>
      <c r="FG11" s="288"/>
      <c r="FH11" s="288"/>
      <c r="FI11" s="288"/>
      <c r="FJ11" s="288"/>
      <c r="FK11" s="288"/>
      <c r="FL11" s="288"/>
      <c r="FM11" s="288"/>
      <c r="FN11" s="288"/>
      <c r="FO11" s="288"/>
      <c r="FP11" s="288"/>
      <c r="FQ11" s="288"/>
      <c r="FR11" s="288"/>
      <c r="FS11" s="288"/>
      <c r="FT11" s="288"/>
      <c r="FU11" s="288"/>
      <c r="FV11" s="288"/>
      <c r="FW11" s="288"/>
      <c r="FX11" s="288"/>
      <c r="FY11" s="288"/>
      <c r="FZ11" s="288"/>
      <c r="GA11" s="288"/>
      <c r="GB11" s="288"/>
      <c r="GC11" s="288"/>
      <c r="GD11" s="288"/>
      <c r="GE11" s="288"/>
      <c r="GF11" s="288"/>
      <c r="GG11" s="288"/>
      <c r="GH11" s="288"/>
      <c r="GI11" s="288"/>
      <c r="GJ11" s="288"/>
      <c r="GK11" s="288"/>
      <c r="GL11" s="288"/>
      <c r="GM11" s="288"/>
      <c r="GN11" s="288"/>
      <c r="GO11" s="288"/>
      <c r="GP11" s="288"/>
      <c r="GQ11" s="288"/>
      <c r="GR11" s="288"/>
      <c r="GS11" s="288"/>
      <c r="GT11" s="288"/>
      <c r="GU11" s="288"/>
      <c r="GV11" s="288"/>
      <c r="GW11" s="288"/>
      <c r="GX11" s="288"/>
      <c r="GY11" s="288"/>
      <c r="GZ11" s="288"/>
      <c r="HA11" s="288"/>
      <c r="HB11" s="288"/>
      <c r="HC11" s="288"/>
      <c r="HD11" s="288"/>
      <c r="HE11" s="288"/>
      <c r="HF11" s="288"/>
      <c r="HG11" s="288"/>
      <c r="HH11" s="288"/>
      <c r="HI11" s="288"/>
      <c r="HJ11" s="288"/>
      <c r="HK11" s="288"/>
      <c r="HL11" s="288"/>
      <c r="HM11" s="288"/>
      <c r="HN11" s="288"/>
      <c r="HO11" s="288"/>
      <c r="HP11" s="288"/>
      <c r="HQ11" s="288"/>
      <c r="HR11" s="288"/>
      <c r="HS11" s="288"/>
      <c r="HT11" s="288"/>
      <c r="HU11" s="288"/>
      <c r="HV11" s="288"/>
      <c r="HW11" s="288"/>
      <c r="HX11" s="288"/>
      <c r="HY11" s="288"/>
      <c r="HZ11" s="288"/>
      <c r="IA11" s="288"/>
      <c r="IB11" s="288"/>
      <c r="IC11" s="288"/>
      <c r="ID11" s="288"/>
      <c r="IE11" s="288"/>
      <c r="IF11" s="288"/>
      <c r="IG11" s="288"/>
      <c r="IH11" s="288"/>
      <c r="II11" s="288"/>
      <c r="IJ11" s="288"/>
      <c r="IK11" s="288"/>
      <c r="IL11" s="288"/>
      <c r="IM11" s="288"/>
      <c r="IN11" s="288"/>
    </row>
    <row r="12" spans="1:248">
      <c r="A12" s="285" t="s">
        <v>482</v>
      </c>
      <c r="B12" s="286" t="s">
        <v>480</v>
      </c>
      <c r="C12" s="501">
        <v>6962.6</v>
      </c>
      <c r="D12" s="502">
        <v>6524.4</v>
      </c>
      <c r="E12" s="220">
        <f>D12/C12*100</f>
        <v>93.706374055668846</v>
      </c>
      <c r="F12" s="287"/>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c r="BR12" s="288"/>
      <c r="BS12" s="288"/>
      <c r="BT12" s="288"/>
      <c r="BU12" s="288"/>
      <c r="BV12" s="288"/>
      <c r="BW12" s="288"/>
      <c r="BX12" s="288"/>
      <c r="BY12" s="288"/>
      <c r="BZ12" s="288"/>
      <c r="CA12" s="288"/>
      <c r="CB12" s="288"/>
      <c r="CC12" s="288"/>
      <c r="CD12" s="288"/>
      <c r="CE12" s="288"/>
      <c r="CF12" s="288"/>
      <c r="CG12" s="288"/>
      <c r="CH12" s="288"/>
      <c r="CI12" s="288"/>
      <c r="CJ12" s="288"/>
      <c r="CK12" s="288"/>
      <c r="CL12" s="288"/>
      <c r="CM12" s="288"/>
      <c r="CN12" s="288"/>
      <c r="CO12" s="288"/>
      <c r="CP12" s="288"/>
      <c r="CQ12" s="288"/>
      <c r="CR12" s="288"/>
      <c r="CS12" s="288"/>
      <c r="CT12" s="288"/>
      <c r="CU12" s="288"/>
      <c r="CV12" s="288"/>
      <c r="CW12" s="288"/>
      <c r="CX12" s="288"/>
      <c r="CY12" s="288"/>
      <c r="CZ12" s="288"/>
      <c r="DA12" s="288"/>
      <c r="DB12" s="288"/>
      <c r="DC12" s="288"/>
      <c r="DD12" s="288"/>
      <c r="DE12" s="288"/>
      <c r="DF12" s="288"/>
      <c r="DG12" s="288"/>
      <c r="DH12" s="288"/>
      <c r="DI12" s="288"/>
      <c r="DJ12" s="288"/>
      <c r="DK12" s="288"/>
      <c r="DL12" s="288"/>
      <c r="DM12" s="288"/>
      <c r="DN12" s="288"/>
      <c r="DO12" s="288"/>
      <c r="DP12" s="288"/>
      <c r="DQ12" s="288"/>
      <c r="DR12" s="288"/>
      <c r="DS12" s="288"/>
      <c r="DT12" s="288"/>
      <c r="DU12" s="288"/>
      <c r="DV12" s="288"/>
      <c r="DW12" s="288"/>
      <c r="DX12" s="288"/>
      <c r="DY12" s="288"/>
      <c r="DZ12" s="288"/>
      <c r="EA12" s="288"/>
      <c r="EB12" s="288"/>
      <c r="EC12" s="288"/>
      <c r="ED12" s="288"/>
      <c r="EE12" s="288"/>
      <c r="EF12" s="288"/>
      <c r="EG12" s="288"/>
      <c r="EH12" s="288"/>
      <c r="EI12" s="288"/>
      <c r="EJ12" s="288"/>
      <c r="EK12" s="288"/>
      <c r="EL12" s="288"/>
      <c r="EM12" s="288"/>
      <c r="EN12" s="288"/>
      <c r="EO12" s="288"/>
      <c r="EP12" s="288"/>
      <c r="EQ12" s="288"/>
      <c r="ER12" s="288"/>
      <c r="ES12" s="288"/>
      <c r="ET12" s="288"/>
      <c r="EU12" s="288"/>
      <c r="EV12" s="288"/>
      <c r="EW12" s="288"/>
      <c r="EX12" s="288"/>
      <c r="EY12" s="288"/>
      <c r="EZ12" s="288"/>
      <c r="FA12" s="288"/>
      <c r="FB12" s="288"/>
      <c r="FC12" s="288"/>
      <c r="FD12" s="288"/>
      <c r="FE12" s="288"/>
      <c r="FF12" s="288"/>
      <c r="FG12" s="288"/>
      <c r="FH12" s="288"/>
      <c r="FI12" s="288"/>
      <c r="FJ12" s="288"/>
      <c r="FK12" s="288"/>
      <c r="FL12" s="288"/>
      <c r="FM12" s="288"/>
      <c r="FN12" s="288"/>
      <c r="FO12" s="288"/>
      <c r="FP12" s="288"/>
      <c r="FQ12" s="288"/>
      <c r="FR12" s="288"/>
      <c r="FS12" s="288"/>
      <c r="FT12" s="288"/>
      <c r="FU12" s="288"/>
      <c r="FV12" s="288"/>
      <c r="FW12" s="288"/>
      <c r="FX12" s="288"/>
      <c r="FY12" s="288"/>
      <c r="FZ12" s="288"/>
      <c r="GA12" s="288"/>
      <c r="GB12" s="288"/>
      <c r="GC12" s="288"/>
      <c r="GD12" s="288"/>
      <c r="GE12" s="288"/>
      <c r="GF12" s="288"/>
      <c r="GG12" s="288"/>
      <c r="GH12" s="288"/>
      <c r="GI12" s="288"/>
      <c r="GJ12" s="288"/>
      <c r="GK12" s="288"/>
      <c r="GL12" s="288"/>
      <c r="GM12" s="288"/>
      <c r="GN12" s="288"/>
      <c r="GO12" s="288"/>
      <c r="GP12" s="288"/>
      <c r="GQ12" s="288"/>
      <c r="GR12" s="288"/>
      <c r="GS12" s="288"/>
      <c r="GT12" s="288"/>
      <c r="GU12" s="288"/>
      <c r="GV12" s="288"/>
      <c r="GW12" s="288"/>
      <c r="GX12" s="288"/>
      <c r="GY12" s="288"/>
      <c r="GZ12" s="288"/>
      <c r="HA12" s="288"/>
      <c r="HB12" s="288"/>
      <c r="HC12" s="288"/>
      <c r="HD12" s="288"/>
      <c r="HE12" s="288"/>
      <c r="HF12" s="288"/>
      <c r="HG12" s="288"/>
      <c r="HH12" s="288"/>
      <c r="HI12" s="288"/>
      <c r="HJ12" s="288"/>
      <c r="HK12" s="288"/>
      <c r="HL12" s="288"/>
      <c r="HM12" s="288"/>
      <c r="HN12" s="288"/>
      <c r="HO12" s="288"/>
      <c r="HP12" s="288"/>
      <c r="HQ12" s="288"/>
      <c r="HR12" s="288"/>
      <c r="HS12" s="288"/>
      <c r="HT12" s="288"/>
      <c r="HU12" s="288"/>
      <c r="HV12" s="288"/>
      <c r="HW12" s="288"/>
      <c r="HX12" s="288"/>
      <c r="HY12" s="288"/>
      <c r="HZ12" s="288"/>
      <c r="IA12" s="288"/>
      <c r="IB12" s="288"/>
      <c r="IC12" s="288"/>
      <c r="ID12" s="288"/>
      <c r="IE12" s="288"/>
      <c r="IF12" s="288"/>
      <c r="IG12" s="288"/>
      <c r="IH12" s="288"/>
      <c r="II12" s="288"/>
      <c r="IJ12" s="288"/>
      <c r="IK12" s="288"/>
      <c r="IL12" s="288"/>
      <c r="IM12" s="288"/>
      <c r="IN12" s="288"/>
    </row>
    <row r="13" spans="1:248">
      <c r="A13" s="911" t="s">
        <v>483</v>
      </c>
      <c r="B13" s="911"/>
      <c r="C13" s="911"/>
      <c r="D13" s="912"/>
      <c r="E13" s="912"/>
      <c r="F13" s="289"/>
    </row>
    <row r="14" spans="1:248" ht="25.5">
      <c r="A14" s="290" t="s">
        <v>484</v>
      </c>
      <c r="B14" s="291" t="s">
        <v>485</v>
      </c>
      <c r="C14" s="292">
        <v>0</v>
      </c>
      <c r="D14" s="503">
        <v>0</v>
      </c>
      <c r="E14" s="220"/>
      <c r="F14" s="289"/>
    </row>
    <row r="15" spans="1:248">
      <c r="A15" s="290" t="s">
        <v>486</v>
      </c>
      <c r="B15" s="293" t="s">
        <v>485</v>
      </c>
      <c r="C15" s="292">
        <v>1</v>
      </c>
      <c r="D15" s="503">
        <v>0</v>
      </c>
      <c r="E15" s="220">
        <f>D15/C15*100</f>
        <v>0</v>
      </c>
      <c r="F15" s="289"/>
    </row>
    <row r="16" spans="1:248" ht="25.5">
      <c r="A16" s="290" t="s">
        <v>487</v>
      </c>
      <c r="B16" s="291" t="s">
        <v>485</v>
      </c>
      <c r="C16" s="292">
        <v>1</v>
      </c>
      <c r="D16" s="503">
        <v>1</v>
      </c>
      <c r="E16" s="220">
        <f>D16/C16*100</f>
        <v>100</v>
      </c>
      <c r="F16" s="289"/>
    </row>
    <row r="17" spans="1:6" ht="25.5">
      <c r="A17" s="290" t="s">
        <v>488</v>
      </c>
      <c r="B17" s="293" t="s">
        <v>485</v>
      </c>
      <c r="C17" s="292">
        <v>1</v>
      </c>
      <c r="D17" s="503">
        <v>1</v>
      </c>
      <c r="E17" s="220">
        <f>D17/C17*100</f>
        <v>100</v>
      </c>
      <c r="F17" s="289"/>
    </row>
    <row r="18" spans="1:6" ht="25.5">
      <c r="A18" s="290" t="s">
        <v>489</v>
      </c>
      <c r="B18" s="293" t="s">
        <v>485</v>
      </c>
      <c r="C18" s="292">
        <v>0</v>
      </c>
      <c r="D18" s="503">
        <v>0</v>
      </c>
      <c r="E18" s="220"/>
      <c r="F18" s="289"/>
    </row>
    <row r="19" spans="1:6">
      <c r="A19" s="913" t="s">
        <v>15</v>
      </c>
      <c r="B19" s="913"/>
      <c r="C19" s="913"/>
      <c r="D19" s="913"/>
      <c r="E19" s="913"/>
      <c r="F19" s="289"/>
    </row>
    <row r="20" spans="1:6">
      <c r="A20" s="290" t="s">
        <v>490</v>
      </c>
      <c r="B20" s="286" t="s">
        <v>480</v>
      </c>
      <c r="C20" s="504">
        <v>2044.9</v>
      </c>
      <c r="D20" s="505">
        <v>2283.1</v>
      </c>
      <c r="E20" s="294">
        <v>100</v>
      </c>
      <c r="F20" s="289"/>
    </row>
    <row r="21" spans="1:6">
      <c r="A21" s="290" t="s">
        <v>491</v>
      </c>
      <c r="B21" s="286" t="s">
        <v>476</v>
      </c>
      <c r="C21" s="506">
        <v>25.54</v>
      </c>
      <c r="D21" s="241">
        <v>25.46</v>
      </c>
      <c r="E21" s="220">
        <v>100</v>
      </c>
      <c r="F21" s="289"/>
    </row>
    <row r="22" spans="1:6">
      <c r="A22" s="912" t="s">
        <v>18</v>
      </c>
      <c r="B22" s="912"/>
      <c r="C22" s="912"/>
      <c r="D22" s="912"/>
      <c r="E22" s="912"/>
      <c r="F22" s="289"/>
    </row>
    <row r="23" spans="1:6">
      <c r="A23" s="285" t="s">
        <v>492</v>
      </c>
      <c r="B23" s="291" t="s">
        <v>493</v>
      </c>
      <c r="C23" s="291">
        <v>0</v>
      </c>
      <c r="D23" s="295">
        <v>0</v>
      </c>
      <c r="E23" s="220"/>
      <c r="F23" s="289"/>
    </row>
    <row r="24" spans="1:6">
      <c r="A24" s="285" t="s">
        <v>494</v>
      </c>
      <c r="B24" s="291" t="s">
        <v>480</v>
      </c>
      <c r="C24" s="291">
        <v>0</v>
      </c>
      <c r="D24" s="493">
        <v>0</v>
      </c>
      <c r="E24" s="220"/>
      <c r="F24" s="289"/>
    </row>
    <row r="25" spans="1:6">
      <c r="A25" s="914" t="s">
        <v>21</v>
      </c>
      <c r="B25" s="914"/>
      <c r="C25" s="914"/>
      <c r="D25" s="914"/>
      <c r="E25" s="914"/>
      <c r="F25" s="289"/>
    </row>
    <row r="26" spans="1:6">
      <c r="A26" s="296" t="s">
        <v>495</v>
      </c>
      <c r="B26" s="297" t="s">
        <v>480</v>
      </c>
      <c r="C26" s="504">
        <v>1000.8</v>
      </c>
      <c r="D26" s="505">
        <v>1297.4000000000001</v>
      </c>
      <c r="E26" s="220">
        <v>100</v>
      </c>
      <c r="F26" s="289"/>
    </row>
    <row r="27" spans="1:6">
      <c r="A27" s="914" t="s">
        <v>24</v>
      </c>
      <c r="B27" s="914"/>
      <c r="C27" s="914"/>
      <c r="D27" s="914"/>
      <c r="E27" s="220"/>
      <c r="F27" s="289"/>
    </row>
    <row r="28" spans="1:6">
      <c r="A28" s="296" t="s">
        <v>492</v>
      </c>
      <c r="B28" s="297" t="s">
        <v>493</v>
      </c>
      <c r="C28" s="298">
        <v>14</v>
      </c>
      <c r="D28" s="490">
        <v>13</v>
      </c>
      <c r="E28" s="220">
        <f>D28/C28*100</f>
        <v>92.857142857142861</v>
      </c>
      <c r="F28" s="289"/>
    </row>
    <row r="29" spans="1:6">
      <c r="A29" s="296" t="s">
        <v>494</v>
      </c>
      <c r="B29" s="297" t="s">
        <v>480</v>
      </c>
      <c r="C29" s="298">
        <v>980</v>
      </c>
      <c r="D29" s="490">
        <v>1222</v>
      </c>
      <c r="E29" s="220">
        <v>100</v>
      </c>
      <c r="F29" s="289"/>
    </row>
    <row r="30" spans="1:6">
      <c r="A30" s="914" t="s">
        <v>28</v>
      </c>
      <c r="B30" s="914"/>
      <c r="C30" s="914"/>
      <c r="D30" s="914"/>
      <c r="E30" s="914"/>
      <c r="F30" s="289"/>
    </row>
    <row r="31" spans="1:6" ht="25.5">
      <c r="A31" s="285" t="s">
        <v>496</v>
      </c>
      <c r="B31" s="286" t="s">
        <v>493</v>
      </c>
      <c r="C31" s="286">
        <v>7</v>
      </c>
      <c r="D31" s="490">
        <v>7</v>
      </c>
      <c r="E31" s="220">
        <f>D31/C31*100</f>
        <v>100</v>
      </c>
      <c r="F31" s="289"/>
    </row>
    <row r="32" spans="1:6">
      <c r="A32" s="914" t="s">
        <v>31</v>
      </c>
      <c r="B32" s="914"/>
      <c r="C32" s="914"/>
      <c r="D32" s="914"/>
      <c r="E32" s="914"/>
      <c r="F32" s="289"/>
    </row>
    <row r="33" spans="1:6">
      <c r="A33" s="285" t="s">
        <v>492</v>
      </c>
      <c r="B33" s="295" t="s">
        <v>493</v>
      </c>
      <c r="C33" s="295">
        <v>5</v>
      </c>
      <c r="D33" s="490">
        <v>0</v>
      </c>
      <c r="E33" s="220">
        <f>D33/C33*100</f>
        <v>0</v>
      </c>
      <c r="F33" s="289"/>
    </row>
    <row r="34" spans="1:6">
      <c r="A34" s="911" t="s">
        <v>497</v>
      </c>
      <c r="B34" s="911"/>
      <c r="C34" s="911"/>
      <c r="D34" s="911"/>
      <c r="E34" s="911"/>
      <c r="F34" s="289"/>
    </row>
    <row r="35" spans="1:6">
      <c r="A35" s="299" t="s">
        <v>494</v>
      </c>
      <c r="B35" s="297" t="s">
        <v>498</v>
      </c>
      <c r="C35" s="297">
        <v>0</v>
      </c>
      <c r="D35" s="490">
        <v>0</v>
      </c>
      <c r="E35" s="220">
        <v>0</v>
      </c>
      <c r="F35" s="289"/>
    </row>
    <row r="36" spans="1:6">
      <c r="A36" s="905" t="s">
        <v>499</v>
      </c>
      <c r="B36" s="905"/>
      <c r="C36" s="905"/>
      <c r="D36" s="905"/>
      <c r="E36" s="905"/>
      <c r="F36" s="289"/>
    </row>
    <row r="37" spans="1:6">
      <c r="A37" s="300" t="s">
        <v>492</v>
      </c>
      <c r="B37" s="301" t="s">
        <v>493</v>
      </c>
      <c r="C37" s="292">
        <v>0</v>
      </c>
      <c r="D37" s="490">
        <v>0</v>
      </c>
      <c r="E37" s="220"/>
      <c r="F37" s="289"/>
    </row>
    <row r="38" spans="1:6">
      <c r="A38" s="302" t="s">
        <v>494</v>
      </c>
      <c r="B38" s="301" t="s">
        <v>498</v>
      </c>
      <c r="C38" s="298">
        <v>0</v>
      </c>
      <c r="D38" s="303">
        <v>0</v>
      </c>
      <c r="E38" s="220"/>
      <c r="F38" s="289"/>
    </row>
    <row r="39" spans="1:6">
      <c r="A39" s="905" t="s">
        <v>42</v>
      </c>
      <c r="B39" s="905"/>
      <c r="C39" s="905"/>
      <c r="D39" s="905"/>
      <c r="E39" s="905"/>
      <c r="F39" s="289"/>
    </row>
    <row r="40" spans="1:6">
      <c r="A40" s="300" t="s">
        <v>500</v>
      </c>
      <c r="B40" s="301" t="s">
        <v>501</v>
      </c>
      <c r="C40" s="297">
        <v>0</v>
      </c>
      <c r="D40" s="490">
        <v>0</v>
      </c>
      <c r="E40" s="220"/>
      <c r="F40" s="289"/>
    </row>
    <row r="41" spans="1:6">
      <c r="A41" s="847" t="s">
        <v>874</v>
      </c>
      <c r="B41" s="848"/>
      <c r="C41" s="848"/>
      <c r="D41" s="848"/>
      <c r="E41" s="881"/>
      <c r="F41" s="755">
        <f>(E43+E44+E45+E46+E47)/5</f>
        <v>80.041101520756257</v>
      </c>
    </row>
    <row r="42" spans="1:6" ht="25.5" customHeight="1">
      <c r="A42" s="873" t="s">
        <v>502</v>
      </c>
      <c r="B42" s="882"/>
      <c r="C42" s="882"/>
      <c r="D42" s="882"/>
      <c r="E42" s="883"/>
      <c r="F42" s="289"/>
    </row>
    <row r="43" spans="1:6" ht="25.5">
      <c r="A43" s="304" t="s">
        <v>503</v>
      </c>
      <c r="B43" s="244" t="s">
        <v>504</v>
      </c>
      <c r="C43" s="241">
        <v>565.4</v>
      </c>
      <c r="D43" s="241">
        <v>565.4</v>
      </c>
      <c r="E43" s="220">
        <f>D43/C43*100</f>
        <v>100</v>
      </c>
      <c r="F43" s="305"/>
    </row>
    <row r="44" spans="1:6" ht="25.5">
      <c r="A44" s="304" t="s">
        <v>505</v>
      </c>
      <c r="B44" s="244" t="s">
        <v>504</v>
      </c>
      <c r="C44" s="339">
        <v>486.6</v>
      </c>
      <c r="D44" s="241">
        <v>487.6</v>
      </c>
      <c r="E44" s="220">
        <f>D44/C44*100</f>
        <v>100.20550760378133</v>
      </c>
      <c r="F44" s="305"/>
    </row>
    <row r="45" spans="1:6" ht="25.5">
      <c r="A45" s="304" t="s">
        <v>506</v>
      </c>
      <c r="B45" s="244" t="s">
        <v>504</v>
      </c>
      <c r="C45" s="507">
        <v>3</v>
      </c>
      <c r="D45" s="508">
        <v>5</v>
      </c>
      <c r="E45" s="220">
        <v>100</v>
      </c>
      <c r="F45" s="305"/>
    </row>
    <row r="46" spans="1:6">
      <c r="A46" s="128" t="s">
        <v>507</v>
      </c>
      <c r="B46" s="230" t="s">
        <v>504</v>
      </c>
      <c r="C46" s="509">
        <v>2</v>
      </c>
      <c r="D46" s="508">
        <v>0</v>
      </c>
      <c r="E46" s="220">
        <f>D46/C46*100</f>
        <v>0</v>
      </c>
      <c r="F46" s="289"/>
    </row>
    <row r="47" spans="1:6" ht="25.5">
      <c r="A47" s="306" t="s">
        <v>508</v>
      </c>
      <c r="B47" s="230" t="s">
        <v>509</v>
      </c>
      <c r="C47" s="509">
        <v>5.5</v>
      </c>
      <c r="D47" s="508">
        <v>11.8</v>
      </c>
      <c r="E47" s="220">
        <v>100</v>
      </c>
      <c r="F47" s="289"/>
    </row>
    <row r="48" spans="1:6">
      <c r="A48" s="884" t="s">
        <v>878</v>
      </c>
      <c r="B48" s="885"/>
      <c r="C48" s="885"/>
      <c r="D48" s="885"/>
      <c r="E48" s="886"/>
      <c r="F48" s="755">
        <f>SUM(E51:E70)/20</f>
        <v>87.872605406786462</v>
      </c>
    </row>
    <row r="49" spans="1:6" ht="25.5" hidden="1">
      <c r="A49" s="128" t="s">
        <v>510</v>
      </c>
      <c r="B49" s="230" t="s">
        <v>485</v>
      </c>
      <c r="C49" s="244"/>
      <c r="D49" s="244"/>
      <c r="E49" s="307"/>
      <c r="F49" s="289"/>
    </row>
    <row r="50" spans="1:6" ht="25.5" hidden="1">
      <c r="A50" s="128" t="s">
        <v>511</v>
      </c>
      <c r="B50" s="230" t="s">
        <v>485</v>
      </c>
      <c r="C50" s="244"/>
      <c r="D50" s="244"/>
      <c r="E50" s="307"/>
      <c r="F50" s="289"/>
    </row>
    <row r="51" spans="1:6" ht="38.25">
      <c r="A51" s="443" t="s">
        <v>893</v>
      </c>
      <c r="B51" s="444" t="s">
        <v>476</v>
      </c>
      <c r="C51" s="514">
        <v>100</v>
      </c>
      <c r="D51" s="514">
        <v>100</v>
      </c>
      <c r="E51" s="220">
        <f>D51/C51*100</f>
        <v>100</v>
      </c>
      <c r="F51" s="289"/>
    </row>
    <row r="52" spans="1:6" ht="38.25">
      <c r="A52" s="443" t="s">
        <v>894</v>
      </c>
      <c r="B52" s="444" t="s">
        <v>476</v>
      </c>
      <c r="C52" s="514">
        <v>29.2</v>
      </c>
      <c r="D52" s="514">
        <v>37.4</v>
      </c>
      <c r="E52" s="220">
        <f>D52/C52*100</f>
        <v>128.08219178082192</v>
      </c>
      <c r="F52" s="289"/>
    </row>
    <row r="53" spans="1:6" ht="38.25">
      <c r="A53" s="443" t="s">
        <v>895</v>
      </c>
      <c r="B53" s="444" t="s">
        <v>476</v>
      </c>
      <c r="C53" s="514">
        <v>64.7</v>
      </c>
      <c r="D53" s="514">
        <v>70.099999999999994</v>
      </c>
      <c r="E53" s="220">
        <f>D53/C53*100</f>
        <v>108.34621329211744</v>
      </c>
      <c r="F53" s="289"/>
    </row>
    <row r="54" spans="1:6" ht="38.25">
      <c r="A54" s="443" t="s">
        <v>896</v>
      </c>
      <c r="B54" s="444" t="s">
        <v>476</v>
      </c>
      <c r="C54" s="514">
        <v>4.3</v>
      </c>
      <c r="D54" s="514">
        <v>4.3</v>
      </c>
      <c r="E54" s="220">
        <f>D54/C54*100</f>
        <v>100</v>
      </c>
      <c r="F54" s="289"/>
    </row>
    <row r="55" spans="1:6" ht="38.25">
      <c r="A55" s="443" t="s">
        <v>897</v>
      </c>
      <c r="B55" s="444" t="s">
        <v>476</v>
      </c>
      <c r="C55" s="514">
        <v>99</v>
      </c>
      <c r="D55" s="514">
        <v>99</v>
      </c>
      <c r="E55" s="220">
        <f>D55/C55*100</f>
        <v>100</v>
      </c>
      <c r="F55" s="289"/>
    </row>
    <row r="56" spans="1:6" ht="25.5">
      <c r="A56" s="443" t="s">
        <v>898</v>
      </c>
      <c r="B56" s="444" t="s">
        <v>899</v>
      </c>
      <c r="C56" s="514">
        <v>19.614999999999998</v>
      </c>
      <c r="D56" s="514">
        <v>19.841000000000001</v>
      </c>
      <c r="E56" s="220">
        <f t="shared" ref="E56:E70" si="0">D56/C56*100</f>
        <v>101.15217945449912</v>
      </c>
      <c r="F56" s="289"/>
    </row>
    <row r="57" spans="1:6" ht="25.5">
      <c r="A57" s="443" t="s">
        <v>900</v>
      </c>
      <c r="B57" s="444" t="s">
        <v>901</v>
      </c>
      <c r="C57" s="514">
        <v>0.31</v>
      </c>
      <c r="D57" s="514">
        <v>0.317</v>
      </c>
      <c r="E57" s="220">
        <f t="shared" si="0"/>
        <v>102.25806451612904</v>
      </c>
      <c r="F57" s="289"/>
    </row>
    <row r="58" spans="1:6" ht="38.25">
      <c r="A58" s="443" t="s">
        <v>902</v>
      </c>
      <c r="B58" s="444" t="s">
        <v>903</v>
      </c>
      <c r="C58" s="514">
        <v>1.3</v>
      </c>
      <c r="D58" s="514">
        <v>1.1000000000000001</v>
      </c>
      <c r="E58" s="220">
        <f t="shared" si="0"/>
        <v>84.615384615384613</v>
      </c>
      <c r="F58" s="289"/>
    </row>
    <row r="59" spans="1:6" ht="38.25">
      <c r="A59" s="443" t="s">
        <v>904</v>
      </c>
      <c r="B59" s="444" t="s">
        <v>903</v>
      </c>
      <c r="C59" s="514">
        <v>0.3</v>
      </c>
      <c r="D59" s="514">
        <v>0.3</v>
      </c>
      <c r="E59" s="220">
        <f t="shared" si="0"/>
        <v>100</v>
      </c>
      <c r="F59" s="289"/>
    </row>
    <row r="60" spans="1:6" ht="38.25">
      <c r="A60" s="443" t="s">
        <v>905</v>
      </c>
      <c r="B60" s="444" t="s">
        <v>903</v>
      </c>
      <c r="C60" s="514">
        <v>6.3E-2</v>
      </c>
      <c r="D60" s="514">
        <v>6.3E-2</v>
      </c>
      <c r="E60" s="220">
        <f t="shared" si="0"/>
        <v>100</v>
      </c>
      <c r="F60" s="289"/>
    </row>
    <row r="61" spans="1:6" ht="63.75">
      <c r="A61" s="443" t="s">
        <v>906</v>
      </c>
      <c r="B61" s="444" t="s">
        <v>476</v>
      </c>
      <c r="C61" s="514">
        <v>20</v>
      </c>
      <c r="D61" s="514">
        <v>3.76</v>
      </c>
      <c r="E61" s="220">
        <f t="shared" si="0"/>
        <v>18.8</v>
      </c>
      <c r="F61" s="289"/>
    </row>
    <row r="62" spans="1:6">
      <c r="A62" s="443" t="s">
        <v>907</v>
      </c>
      <c r="B62" s="444" t="s">
        <v>901</v>
      </c>
      <c r="C62" s="514">
        <v>0.33</v>
      </c>
      <c r="D62" s="514">
        <v>0.34</v>
      </c>
      <c r="E62" s="220">
        <f t="shared" si="0"/>
        <v>103.03030303030303</v>
      </c>
      <c r="F62" s="289"/>
    </row>
    <row r="63" spans="1:6" ht="25.5">
      <c r="A63" s="443" t="s">
        <v>908</v>
      </c>
      <c r="B63" s="444" t="s">
        <v>903</v>
      </c>
      <c r="C63" s="514">
        <v>14.16</v>
      </c>
      <c r="D63" s="514">
        <v>14.87</v>
      </c>
      <c r="E63" s="220">
        <f t="shared" si="0"/>
        <v>105.0141242937853</v>
      </c>
      <c r="F63" s="289"/>
    </row>
    <row r="64" spans="1:6" ht="25.5">
      <c r="A64" s="443" t="s">
        <v>909</v>
      </c>
      <c r="B64" s="444" t="s">
        <v>903</v>
      </c>
      <c r="C64" s="514">
        <v>0.89</v>
      </c>
      <c r="D64" s="514">
        <v>0.93</v>
      </c>
      <c r="E64" s="220">
        <f t="shared" si="0"/>
        <v>104.49438202247192</v>
      </c>
      <c r="F64" s="289"/>
    </row>
    <row r="65" spans="1:6">
      <c r="A65" s="443" t="s">
        <v>910</v>
      </c>
      <c r="B65" s="444" t="s">
        <v>899</v>
      </c>
      <c r="C65" s="514">
        <v>24.09</v>
      </c>
      <c r="D65" s="514">
        <v>22.81</v>
      </c>
      <c r="E65" s="220">
        <f t="shared" si="0"/>
        <v>94.686591946865917</v>
      </c>
      <c r="F65" s="289"/>
    </row>
    <row r="66" spans="1:6" ht="25.5">
      <c r="A66" s="443" t="s">
        <v>911</v>
      </c>
      <c r="B66" s="444" t="s">
        <v>912</v>
      </c>
      <c r="C66" s="514">
        <v>0.18</v>
      </c>
      <c r="D66" s="514">
        <v>0.17</v>
      </c>
      <c r="E66" s="220">
        <f t="shared" si="0"/>
        <v>94.444444444444457</v>
      </c>
      <c r="F66" s="289"/>
    </row>
    <row r="67" spans="1:6" ht="25.5">
      <c r="A67" s="443" t="s">
        <v>913</v>
      </c>
      <c r="B67" s="444" t="s">
        <v>914</v>
      </c>
      <c r="C67" s="514">
        <v>0.22</v>
      </c>
      <c r="D67" s="514">
        <v>0.22</v>
      </c>
      <c r="E67" s="220">
        <f t="shared" si="0"/>
        <v>100</v>
      </c>
      <c r="F67" s="289"/>
    </row>
    <row r="68" spans="1:6" ht="25.5">
      <c r="A68" s="443" t="s">
        <v>915</v>
      </c>
      <c r="B68" s="444" t="s">
        <v>476</v>
      </c>
      <c r="C68" s="514">
        <v>27.57</v>
      </c>
      <c r="D68" s="514">
        <v>28.08</v>
      </c>
      <c r="E68" s="220">
        <f t="shared" si="0"/>
        <v>101.84983677910773</v>
      </c>
      <c r="F68" s="289"/>
    </row>
    <row r="69" spans="1:6">
      <c r="A69" s="443" t="s">
        <v>916</v>
      </c>
      <c r="B69" s="444" t="s">
        <v>476</v>
      </c>
      <c r="C69" s="244">
        <v>0</v>
      </c>
      <c r="D69" s="244">
        <v>0</v>
      </c>
      <c r="E69" s="220">
        <v>0</v>
      </c>
      <c r="F69" s="289"/>
    </row>
    <row r="70" spans="1:6" ht="38.25">
      <c r="A70" s="443" t="s">
        <v>917</v>
      </c>
      <c r="B70" s="444" t="s">
        <v>918</v>
      </c>
      <c r="C70" s="514">
        <v>7.96</v>
      </c>
      <c r="D70" s="514">
        <v>0.85</v>
      </c>
      <c r="E70" s="220">
        <f t="shared" si="0"/>
        <v>10.678391959798995</v>
      </c>
      <c r="F70" s="289"/>
    </row>
    <row r="71" spans="1:6" ht="28.5" customHeight="1">
      <c r="A71" s="847" t="s">
        <v>1100</v>
      </c>
      <c r="B71" s="887"/>
      <c r="C71" s="887"/>
      <c r="D71" s="888"/>
      <c r="E71" s="889"/>
      <c r="F71" s="308">
        <f>SUM(E75+E76+E77+E78+E79+E80+E81+E82+E83+E85+E86+E87+E88+E89+E90+E94+E95+E96+E98+E100+E99+E102+E103+E104+E106+E107+E109+E110+E111+E112+E113+E114+E116+E119+E121+E123+E125+E127+E129)/39</f>
        <v>80.340821193008182</v>
      </c>
    </row>
    <row r="72" spans="1:6">
      <c r="A72" s="890" t="s">
        <v>512</v>
      </c>
      <c r="B72" s="891"/>
      <c r="C72" s="891"/>
      <c r="D72" s="851"/>
      <c r="E72" s="852"/>
      <c r="F72" s="309"/>
    </row>
    <row r="73" spans="1:6" ht="13.5">
      <c r="A73" s="892" t="s">
        <v>513</v>
      </c>
      <c r="B73" s="893"/>
      <c r="C73" s="893"/>
      <c r="D73" s="893"/>
      <c r="E73" s="894"/>
      <c r="F73" s="289"/>
    </row>
    <row r="74" spans="1:6">
      <c r="A74" s="895" t="s">
        <v>514</v>
      </c>
      <c r="B74" s="896"/>
      <c r="C74" s="896"/>
      <c r="D74" s="896"/>
      <c r="E74" s="897"/>
      <c r="F74" s="289"/>
    </row>
    <row r="75" spans="1:6">
      <c r="A75" s="214" t="s">
        <v>515</v>
      </c>
      <c r="B75" s="490" t="s">
        <v>516</v>
      </c>
      <c r="C75" s="311">
        <v>5786</v>
      </c>
      <c r="D75" s="420">
        <v>5041</v>
      </c>
      <c r="E75" s="215">
        <f>SUM(D75/C75*100)</f>
        <v>87.124092637400622</v>
      </c>
      <c r="F75" s="289"/>
    </row>
    <row r="76" spans="1:6">
      <c r="A76" s="214" t="s">
        <v>517</v>
      </c>
      <c r="B76" s="490" t="s">
        <v>516</v>
      </c>
      <c r="C76" s="421">
        <v>2681</v>
      </c>
      <c r="D76" s="420">
        <v>2253</v>
      </c>
      <c r="E76" s="215">
        <f t="shared" ref="E76:E116" si="1">SUM(D76/C76*100)</f>
        <v>84.035807534502055</v>
      </c>
      <c r="F76" s="289"/>
    </row>
    <row r="77" spans="1:6">
      <c r="A77" s="214" t="s">
        <v>518</v>
      </c>
      <c r="B77" s="490" t="s">
        <v>516</v>
      </c>
      <c r="C77" s="421">
        <v>5698</v>
      </c>
      <c r="D77" s="420">
        <v>4840</v>
      </c>
      <c r="E77" s="215">
        <f t="shared" si="1"/>
        <v>84.942084942084932</v>
      </c>
      <c r="F77" s="289"/>
    </row>
    <row r="78" spans="1:6">
      <c r="A78" s="497" t="s">
        <v>519</v>
      </c>
      <c r="B78" s="499" t="s">
        <v>516</v>
      </c>
      <c r="C78" s="422" t="s">
        <v>520</v>
      </c>
      <c r="D78" s="420">
        <v>3168</v>
      </c>
      <c r="E78" s="216"/>
      <c r="F78" s="289"/>
    </row>
    <row r="79" spans="1:6">
      <c r="A79" s="497" t="s">
        <v>521</v>
      </c>
      <c r="B79" s="499" t="s">
        <v>516</v>
      </c>
      <c r="C79" s="311">
        <v>184</v>
      </c>
      <c r="D79" s="420">
        <v>188</v>
      </c>
      <c r="E79" s="216">
        <v>100</v>
      </c>
      <c r="F79" s="289"/>
    </row>
    <row r="80" spans="1:6">
      <c r="A80" s="497" t="s">
        <v>522</v>
      </c>
      <c r="B80" s="499" t="s">
        <v>516</v>
      </c>
      <c r="C80" s="311" t="s">
        <v>520</v>
      </c>
      <c r="D80" s="423">
        <v>8</v>
      </c>
      <c r="E80" s="216"/>
      <c r="F80" s="289"/>
    </row>
    <row r="81" spans="1:6">
      <c r="A81" s="497" t="s">
        <v>523</v>
      </c>
      <c r="B81" s="499" t="s">
        <v>516</v>
      </c>
      <c r="C81" s="421" t="s">
        <v>520</v>
      </c>
      <c r="D81" s="420">
        <v>983</v>
      </c>
      <c r="E81" s="216">
        <v>0</v>
      </c>
      <c r="F81" s="289"/>
    </row>
    <row r="82" spans="1:6">
      <c r="A82" s="497" t="s">
        <v>524</v>
      </c>
      <c r="B82" s="499" t="s">
        <v>516</v>
      </c>
      <c r="C82" s="421">
        <v>235</v>
      </c>
      <c r="D82" s="420">
        <v>57</v>
      </c>
      <c r="E82" s="216">
        <f t="shared" si="1"/>
        <v>24.25531914893617</v>
      </c>
      <c r="F82" s="289"/>
    </row>
    <row r="83" spans="1:6">
      <c r="A83" s="217" t="s">
        <v>525</v>
      </c>
      <c r="B83" s="218" t="s">
        <v>516</v>
      </c>
      <c r="C83" s="421">
        <v>950</v>
      </c>
      <c r="D83" s="420">
        <v>950</v>
      </c>
      <c r="E83" s="216">
        <f t="shared" si="1"/>
        <v>100</v>
      </c>
      <c r="F83" s="289"/>
    </row>
    <row r="84" spans="1:6">
      <c r="A84" s="898" t="s">
        <v>526</v>
      </c>
      <c r="B84" s="899"/>
      <c r="C84" s="899"/>
      <c r="D84" s="899"/>
      <c r="E84" s="900"/>
      <c r="F84" s="289"/>
    </row>
    <row r="85" spans="1:6">
      <c r="A85" s="214" t="s">
        <v>527</v>
      </c>
      <c r="B85" s="219" t="s">
        <v>528</v>
      </c>
      <c r="C85" s="311">
        <v>1220.5999999999999</v>
      </c>
      <c r="D85" s="312">
        <v>1305.7</v>
      </c>
      <c r="E85" s="220">
        <v>100</v>
      </c>
      <c r="F85" s="289"/>
    </row>
    <row r="86" spans="1:6">
      <c r="A86" s="214" t="s">
        <v>529</v>
      </c>
      <c r="B86" s="219" t="s">
        <v>528</v>
      </c>
      <c r="C86" s="311">
        <v>64</v>
      </c>
      <c r="D86" s="312">
        <v>0</v>
      </c>
      <c r="E86" s="220">
        <f t="shared" si="1"/>
        <v>0</v>
      </c>
      <c r="F86" s="289"/>
    </row>
    <row r="87" spans="1:6">
      <c r="A87" s="214" t="s">
        <v>530</v>
      </c>
      <c r="B87" s="219" t="s">
        <v>528</v>
      </c>
      <c r="C87" s="421">
        <v>4197.5</v>
      </c>
      <c r="D87" s="312">
        <v>4296.58</v>
      </c>
      <c r="E87" s="220">
        <v>100</v>
      </c>
      <c r="F87" s="289"/>
    </row>
    <row r="88" spans="1:6">
      <c r="A88" s="214" t="s">
        <v>531</v>
      </c>
      <c r="B88" s="219" t="s">
        <v>528</v>
      </c>
      <c r="C88" s="421">
        <v>3550</v>
      </c>
      <c r="D88" s="425">
        <v>3418.87</v>
      </c>
      <c r="E88" s="220">
        <f t="shared" si="1"/>
        <v>96.30619718309859</v>
      </c>
      <c r="F88" s="289"/>
    </row>
    <row r="89" spans="1:6">
      <c r="A89" s="214" t="s">
        <v>532</v>
      </c>
      <c r="B89" s="219" t="s">
        <v>533</v>
      </c>
      <c r="C89" s="312">
        <v>1565.6</v>
      </c>
      <c r="D89" s="312">
        <f>D87*1000/D76</f>
        <v>1907.0483799378605</v>
      </c>
      <c r="E89" s="220">
        <v>100</v>
      </c>
      <c r="F89" s="289"/>
    </row>
    <row r="90" spans="1:6">
      <c r="A90" s="214" t="s">
        <v>534</v>
      </c>
      <c r="B90" s="219" t="s">
        <v>535</v>
      </c>
      <c r="C90" s="311">
        <v>368</v>
      </c>
      <c r="D90" s="324">
        <v>531.29999999999995</v>
      </c>
      <c r="E90" s="220">
        <v>100</v>
      </c>
      <c r="F90" s="289"/>
    </row>
    <row r="91" spans="1:6" ht="13.5">
      <c r="A91" s="819" t="s">
        <v>307</v>
      </c>
      <c r="B91" s="820"/>
      <c r="C91" s="901"/>
      <c r="D91" s="901"/>
      <c r="E91" s="821"/>
      <c r="F91" s="289"/>
    </row>
    <row r="92" spans="1:6">
      <c r="A92" s="902" t="s">
        <v>536</v>
      </c>
      <c r="B92" s="903"/>
      <c r="C92" s="903"/>
      <c r="D92" s="903"/>
      <c r="E92" s="904"/>
      <c r="F92" s="289"/>
    </row>
    <row r="93" spans="1:6">
      <c r="A93" s="902" t="s">
        <v>537</v>
      </c>
      <c r="B93" s="903"/>
      <c r="C93" s="903"/>
      <c r="D93" s="903"/>
      <c r="E93" s="904"/>
      <c r="F93" s="289"/>
    </row>
    <row r="94" spans="1:6">
      <c r="A94" s="221" t="s">
        <v>538</v>
      </c>
      <c r="B94" s="46" t="s">
        <v>539</v>
      </c>
      <c r="C94" s="315">
        <v>35</v>
      </c>
      <c r="D94" s="311">
        <v>35.01</v>
      </c>
      <c r="E94" s="220">
        <f t="shared" si="1"/>
        <v>100.02857142857142</v>
      </c>
      <c r="F94" s="289"/>
    </row>
    <row r="95" spans="1:6">
      <c r="A95" s="221" t="s">
        <v>540</v>
      </c>
      <c r="B95" s="46" t="s">
        <v>539</v>
      </c>
      <c r="C95" s="315">
        <v>13</v>
      </c>
      <c r="D95" s="424">
        <v>13.02</v>
      </c>
      <c r="E95" s="220">
        <f t="shared" si="1"/>
        <v>100.15384615384615</v>
      </c>
      <c r="F95" s="289"/>
    </row>
    <row r="96" spans="1:6">
      <c r="A96" s="221" t="s">
        <v>541</v>
      </c>
      <c r="B96" s="46" t="s">
        <v>539</v>
      </c>
      <c r="C96" s="315">
        <v>5.0999999999999996</v>
      </c>
      <c r="D96" s="424">
        <v>5.13</v>
      </c>
      <c r="E96" s="220">
        <f t="shared" si="1"/>
        <v>100.58823529411765</v>
      </c>
      <c r="F96" s="289"/>
    </row>
    <row r="97" spans="1:6">
      <c r="A97" s="864" t="s">
        <v>542</v>
      </c>
      <c r="B97" s="864"/>
      <c r="C97" s="864"/>
      <c r="D97" s="864"/>
      <c r="E97" s="864"/>
      <c r="F97" s="289"/>
    </row>
    <row r="98" spans="1:6">
      <c r="A98" s="221" t="s">
        <v>538</v>
      </c>
      <c r="B98" s="46" t="s">
        <v>543</v>
      </c>
      <c r="C98" s="315">
        <v>1760</v>
      </c>
      <c r="D98" s="423">
        <v>1784</v>
      </c>
      <c r="E98" s="220">
        <f t="shared" si="1"/>
        <v>101.36363636363637</v>
      </c>
      <c r="F98" s="289"/>
    </row>
    <row r="99" spans="1:6">
      <c r="A99" s="221" t="s">
        <v>540</v>
      </c>
      <c r="B99" s="46" t="s">
        <v>543</v>
      </c>
      <c r="C99" s="314">
        <v>2370</v>
      </c>
      <c r="D99" s="423">
        <v>1404</v>
      </c>
      <c r="E99" s="220">
        <f t="shared" si="1"/>
        <v>59.240506329113927</v>
      </c>
      <c r="F99" s="289"/>
    </row>
    <row r="100" spans="1:6">
      <c r="A100" s="221" t="s">
        <v>541</v>
      </c>
      <c r="B100" s="46" t="s">
        <v>543</v>
      </c>
      <c r="C100" s="314">
        <v>840</v>
      </c>
      <c r="D100" s="423">
        <v>839.8</v>
      </c>
      <c r="E100" s="220">
        <f t="shared" si="1"/>
        <v>99.976190476190467</v>
      </c>
      <c r="F100" s="289"/>
    </row>
    <row r="101" spans="1:6">
      <c r="A101" s="864" t="s">
        <v>544</v>
      </c>
      <c r="B101" s="864"/>
      <c r="C101" s="864"/>
      <c r="D101" s="864"/>
      <c r="E101" s="864"/>
      <c r="F101" s="289"/>
    </row>
    <row r="102" spans="1:6">
      <c r="A102" s="221" t="s">
        <v>538</v>
      </c>
      <c r="B102" s="46" t="s">
        <v>545</v>
      </c>
      <c r="C102" s="426">
        <f>C98/C94</f>
        <v>50.285714285714285</v>
      </c>
      <c r="D102" s="426">
        <f>D98/D94</f>
        <v>50.956869465866895</v>
      </c>
      <c r="E102" s="220">
        <f t="shared" si="1"/>
        <v>101.33468359689439</v>
      </c>
      <c r="F102" s="289"/>
    </row>
    <row r="103" spans="1:6">
      <c r="A103" s="221" t="s">
        <v>540</v>
      </c>
      <c r="B103" s="46" t="s">
        <v>545</v>
      </c>
      <c r="C103" s="426">
        <f>C99/C95</f>
        <v>182.30769230769232</v>
      </c>
      <c r="D103" s="426">
        <f>D99/D95</f>
        <v>107.83410138248848</v>
      </c>
      <c r="E103" s="220">
        <f t="shared" si="1"/>
        <v>59.149507087440931</v>
      </c>
      <c r="F103" s="289"/>
    </row>
    <row r="104" spans="1:6">
      <c r="A104" s="221" t="s">
        <v>541</v>
      </c>
      <c r="B104" s="46" t="s">
        <v>545</v>
      </c>
      <c r="C104" s="426">
        <f>C100/C96/100</f>
        <v>1.6470588235294119</v>
      </c>
      <c r="D104" s="426">
        <f>D100/D96/100</f>
        <v>1.6370370370370368</v>
      </c>
      <c r="E104" s="220">
        <f t="shared" si="1"/>
        <v>99.391534391534378</v>
      </c>
      <c r="F104" s="289"/>
    </row>
    <row r="105" spans="1:6">
      <c r="A105" s="864" t="s">
        <v>546</v>
      </c>
      <c r="B105" s="864"/>
      <c r="C105" s="864"/>
      <c r="D105" s="864"/>
      <c r="E105" s="864"/>
      <c r="F105" s="289"/>
    </row>
    <row r="106" spans="1:6">
      <c r="A106" s="222" t="s">
        <v>547</v>
      </c>
      <c r="B106" s="46" t="s">
        <v>548</v>
      </c>
      <c r="C106" s="310">
        <v>15815</v>
      </c>
      <c r="D106" s="420">
        <v>13187.7</v>
      </c>
      <c r="E106" s="220">
        <f t="shared" si="1"/>
        <v>83.387290546949103</v>
      </c>
      <c r="F106" s="289"/>
    </row>
    <row r="107" spans="1:6">
      <c r="A107" s="222" t="s">
        <v>549</v>
      </c>
      <c r="B107" s="46" t="s">
        <v>548</v>
      </c>
      <c r="C107" s="310">
        <v>0</v>
      </c>
      <c r="D107" s="423">
        <v>0</v>
      </c>
      <c r="E107" s="220">
        <v>0</v>
      </c>
      <c r="F107" s="289"/>
    </row>
    <row r="108" spans="1:6">
      <c r="A108" s="315" t="s">
        <v>550</v>
      </c>
      <c r="B108" s="315"/>
      <c r="C108" s="315"/>
      <c r="D108" s="315"/>
      <c r="E108" s="315"/>
      <c r="F108" s="315"/>
    </row>
    <row r="109" spans="1:6">
      <c r="A109" s="316" t="s">
        <v>551</v>
      </c>
      <c r="B109" s="314" t="s">
        <v>528</v>
      </c>
      <c r="C109" s="317">
        <v>1.5</v>
      </c>
      <c r="D109" s="424">
        <v>1.55</v>
      </c>
      <c r="E109" s="220">
        <v>100</v>
      </c>
      <c r="F109" s="289"/>
    </row>
    <row r="110" spans="1:6">
      <c r="A110" s="316" t="s">
        <v>552</v>
      </c>
      <c r="B110" s="314" t="s">
        <v>539</v>
      </c>
      <c r="C110" s="317">
        <v>160</v>
      </c>
      <c r="D110" s="427">
        <v>163</v>
      </c>
      <c r="E110" s="220">
        <v>100</v>
      </c>
      <c r="F110" s="289"/>
    </row>
    <row r="111" spans="1:6">
      <c r="A111" s="316" t="s">
        <v>553</v>
      </c>
      <c r="B111" s="314" t="s">
        <v>528</v>
      </c>
      <c r="C111" s="317">
        <v>60</v>
      </c>
      <c r="D111" s="424">
        <v>65.2</v>
      </c>
      <c r="E111" s="220">
        <v>100</v>
      </c>
      <c r="F111" s="289"/>
    </row>
    <row r="112" spans="1:6">
      <c r="A112" s="316" t="s">
        <v>554</v>
      </c>
      <c r="B112" s="314" t="s">
        <v>539</v>
      </c>
      <c r="C112" s="317">
        <v>240</v>
      </c>
      <c r="D112" s="420">
        <v>240.2</v>
      </c>
      <c r="E112" s="220">
        <v>100</v>
      </c>
      <c r="F112" s="289"/>
    </row>
    <row r="113" spans="1:9">
      <c r="A113" s="318" t="s">
        <v>555</v>
      </c>
      <c r="B113" s="314" t="s">
        <v>528</v>
      </c>
      <c r="C113" s="317">
        <v>3</v>
      </c>
      <c r="D113" s="420">
        <v>3</v>
      </c>
      <c r="E113" s="220">
        <v>100</v>
      </c>
      <c r="F113" s="289"/>
    </row>
    <row r="114" spans="1:9">
      <c r="A114" s="318" t="s">
        <v>556</v>
      </c>
      <c r="B114" s="314" t="s">
        <v>539</v>
      </c>
      <c r="C114" s="317">
        <v>30</v>
      </c>
      <c r="D114" s="427">
        <v>35</v>
      </c>
      <c r="E114" s="220">
        <v>100</v>
      </c>
      <c r="F114" s="289"/>
    </row>
    <row r="115" spans="1:9">
      <c r="A115" s="319" t="s">
        <v>557</v>
      </c>
      <c r="B115" s="319"/>
      <c r="C115" s="319"/>
      <c r="D115" s="319"/>
      <c r="E115" s="319"/>
      <c r="F115" s="319"/>
      <c r="G115" s="319"/>
      <c r="H115" s="319"/>
      <c r="I115" s="319"/>
    </row>
    <row r="116" spans="1:9">
      <c r="A116" s="316" t="s">
        <v>558</v>
      </c>
      <c r="B116" s="314" t="s">
        <v>539</v>
      </c>
      <c r="C116" s="317">
        <v>200</v>
      </c>
      <c r="D116" s="320">
        <v>240.2</v>
      </c>
      <c r="E116" s="220">
        <v>100</v>
      </c>
      <c r="F116" s="289"/>
    </row>
    <row r="117" spans="1:9">
      <c r="A117" s="321" t="s">
        <v>559</v>
      </c>
      <c r="B117" s="321"/>
      <c r="C117" s="321"/>
      <c r="D117" s="321"/>
      <c r="E117" s="321"/>
      <c r="F117" s="321"/>
      <c r="G117" s="321"/>
      <c r="H117" s="321"/>
      <c r="I117" s="321"/>
    </row>
    <row r="118" spans="1:9">
      <c r="A118" s="865" t="s">
        <v>560</v>
      </c>
      <c r="B118" s="490"/>
      <c r="C118" s="46"/>
      <c r="D118" s="493"/>
      <c r="E118" s="220"/>
      <c r="F118" s="289"/>
    </row>
    <row r="119" spans="1:9">
      <c r="A119" s="865"/>
      <c r="B119" s="490"/>
      <c r="C119" s="46">
        <v>225</v>
      </c>
      <c r="D119" s="493">
        <v>225</v>
      </c>
      <c r="E119" s="220">
        <f>SUM(D119/C119*100)</f>
        <v>100</v>
      </c>
      <c r="F119" s="289"/>
    </row>
    <row r="120" spans="1:9">
      <c r="A120" s="223"/>
      <c r="B120" s="224"/>
      <c r="C120" s="225"/>
      <c r="D120" s="226"/>
      <c r="E120" s="227"/>
      <c r="F120" s="322"/>
    </row>
    <row r="121" spans="1:9">
      <c r="A121" s="323" t="s">
        <v>561</v>
      </c>
      <c r="B121" s="314" t="s">
        <v>528</v>
      </c>
      <c r="C121" s="314">
        <v>765.9</v>
      </c>
      <c r="D121" s="324">
        <v>776.2</v>
      </c>
      <c r="E121" s="220">
        <v>100</v>
      </c>
      <c r="F121" s="322"/>
    </row>
    <row r="122" spans="1:9">
      <c r="A122" s="313" t="s">
        <v>562</v>
      </c>
      <c r="B122" s="313"/>
      <c r="C122" s="313"/>
      <c r="D122" s="313"/>
      <c r="E122" s="313"/>
      <c r="F122" s="313"/>
      <c r="G122" s="313"/>
      <c r="H122" s="313"/>
      <c r="I122" s="313"/>
    </row>
    <row r="123" spans="1:9">
      <c r="A123" s="323" t="s">
        <v>563</v>
      </c>
      <c r="B123" s="224" t="s">
        <v>528</v>
      </c>
      <c r="C123" s="314">
        <v>1709</v>
      </c>
      <c r="D123" s="226">
        <v>1555</v>
      </c>
      <c r="E123" s="220">
        <f>SUM(D123/C123*100)</f>
        <v>90.988882387361031</v>
      </c>
      <c r="F123" s="322"/>
    </row>
    <row r="124" spans="1:9" ht="25.5">
      <c r="A124" s="325" t="s">
        <v>564</v>
      </c>
      <c r="B124" s="325"/>
      <c r="C124" s="325"/>
      <c r="D124" s="325"/>
      <c r="E124" s="325"/>
      <c r="F124" s="325"/>
      <c r="G124" s="325"/>
      <c r="H124" s="325"/>
      <c r="I124" s="325"/>
    </row>
    <row r="125" spans="1:9">
      <c r="A125" s="323" t="s">
        <v>565</v>
      </c>
      <c r="B125" s="314" t="s">
        <v>528</v>
      </c>
      <c r="C125" s="314">
        <v>77</v>
      </c>
      <c r="D125" s="314">
        <v>80.7</v>
      </c>
      <c r="E125" s="220">
        <v>100</v>
      </c>
      <c r="F125" s="326"/>
    </row>
    <row r="126" spans="1:9">
      <c r="A126" s="866" t="s">
        <v>566</v>
      </c>
      <c r="B126" s="867"/>
      <c r="C126" s="867"/>
      <c r="D126" s="867"/>
      <c r="E126" s="867"/>
      <c r="F126" s="868"/>
    </row>
    <row r="127" spans="1:9" ht="25.5">
      <c r="A127" s="327" t="s">
        <v>567</v>
      </c>
      <c r="B127" s="314" t="s">
        <v>528</v>
      </c>
      <c r="C127" s="46">
        <v>78</v>
      </c>
      <c r="D127" s="493">
        <v>47.6</v>
      </c>
      <c r="E127" s="220">
        <f>SUM(D127/C127*100)</f>
        <v>61.025641025641029</v>
      </c>
      <c r="F127" s="322"/>
    </row>
    <row r="128" spans="1:9">
      <c r="A128" s="869" t="s">
        <v>568</v>
      </c>
      <c r="B128" s="867"/>
      <c r="C128" s="867"/>
      <c r="D128" s="867"/>
      <c r="E128" s="867"/>
      <c r="F128" s="868"/>
    </row>
    <row r="129" spans="1:6">
      <c r="A129" s="328" t="s">
        <v>492</v>
      </c>
      <c r="B129" s="329" t="s">
        <v>493</v>
      </c>
      <c r="C129" s="46">
        <v>24</v>
      </c>
      <c r="D129" s="493">
        <v>24</v>
      </c>
      <c r="E129" s="220">
        <f>SUM(D129/C129*100)</f>
        <v>100</v>
      </c>
      <c r="F129" s="322"/>
    </row>
    <row r="130" spans="1:6">
      <c r="A130" s="842" t="s">
        <v>885</v>
      </c>
      <c r="B130" s="870"/>
      <c r="C130" s="870"/>
      <c r="D130" s="871"/>
      <c r="E130" s="872"/>
      <c r="F130" s="756">
        <f>SUM(E133+E134+E135+E136+E137+E139+E140+E141+E142+E143+E144+E145+E146+E147+E148)/15</f>
        <v>67.180351331192654</v>
      </c>
    </row>
    <row r="131" spans="1:6">
      <c r="A131" s="873" t="s">
        <v>569</v>
      </c>
      <c r="B131" s="874"/>
      <c r="C131" s="874"/>
      <c r="D131" s="851"/>
      <c r="E131" s="852"/>
      <c r="F131" s="289"/>
    </row>
    <row r="132" spans="1:6">
      <c r="A132" s="875" t="s">
        <v>570</v>
      </c>
      <c r="B132" s="876"/>
      <c r="C132" s="876"/>
      <c r="D132" s="876"/>
      <c r="E132" s="877"/>
      <c r="F132" s="289"/>
    </row>
    <row r="133" spans="1:6">
      <c r="A133" s="285" t="s">
        <v>571</v>
      </c>
      <c r="B133" s="291" t="s">
        <v>572</v>
      </c>
      <c r="C133" s="293">
        <v>800</v>
      </c>
      <c r="D133" s="231">
        <v>1570.6</v>
      </c>
      <c r="E133" s="220">
        <v>100</v>
      </c>
      <c r="F133" s="289"/>
    </row>
    <row r="134" spans="1:6" ht="38.25">
      <c r="A134" s="285" t="s">
        <v>573</v>
      </c>
      <c r="B134" s="291" t="s">
        <v>485</v>
      </c>
      <c r="C134" s="293">
        <v>8</v>
      </c>
      <c r="D134" s="231">
        <v>6</v>
      </c>
      <c r="E134" s="220">
        <f>SUM(D134/C134*100)</f>
        <v>75</v>
      </c>
      <c r="F134" s="289"/>
    </row>
    <row r="135" spans="1:6" ht="25.5">
      <c r="A135" s="330" t="s">
        <v>574</v>
      </c>
      <c r="B135" s="291" t="s">
        <v>485</v>
      </c>
      <c r="C135" s="293">
        <v>4</v>
      </c>
      <c r="D135" s="231">
        <v>5</v>
      </c>
      <c r="E135" s="220">
        <v>100</v>
      </c>
      <c r="F135" s="289"/>
    </row>
    <row r="136" spans="1:6">
      <c r="A136" s="330" t="s">
        <v>575</v>
      </c>
      <c r="B136" s="291" t="s">
        <v>576</v>
      </c>
      <c r="C136" s="293">
        <v>500</v>
      </c>
      <c r="D136" s="231">
        <v>1163.5</v>
      </c>
      <c r="E136" s="220">
        <v>100</v>
      </c>
      <c r="F136" s="289"/>
    </row>
    <row r="137" spans="1:6">
      <c r="A137" s="330" t="s">
        <v>577</v>
      </c>
      <c r="B137" s="291" t="s">
        <v>485</v>
      </c>
      <c r="C137" s="293">
        <v>5</v>
      </c>
      <c r="D137" s="231">
        <v>0</v>
      </c>
      <c r="E137" s="220">
        <f t="shared" ref="E137:E148" si="2">SUM(D137/C137*100)</f>
        <v>0</v>
      </c>
      <c r="F137" s="289"/>
    </row>
    <row r="138" spans="1:6">
      <c r="A138" s="825" t="s">
        <v>578</v>
      </c>
      <c r="B138" s="826"/>
      <c r="C138" s="826"/>
      <c r="D138" s="826"/>
      <c r="E138" s="827"/>
      <c r="F138" s="289"/>
    </row>
    <row r="139" spans="1:6" ht="25.5">
      <c r="A139" s="331" t="s">
        <v>579</v>
      </c>
      <c r="B139" s="495" t="s">
        <v>539</v>
      </c>
      <c r="C139" s="495">
        <v>565</v>
      </c>
      <c r="D139" s="495">
        <v>362</v>
      </c>
      <c r="E139" s="220">
        <f>SUM(D139/C139*100)</f>
        <v>64.070796460176993</v>
      </c>
      <c r="F139" s="289"/>
    </row>
    <row r="140" spans="1:6" ht="25.5">
      <c r="A140" s="496" t="s">
        <v>580</v>
      </c>
      <c r="B140" s="493" t="s">
        <v>485</v>
      </c>
      <c r="C140" s="493">
        <v>18</v>
      </c>
      <c r="D140" s="493">
        <v>18</v>
      </c>
      <c r="E140" s="220">
        <f t="shared" si="2"/>
        <v>100</v>
      </c>
      <c r="F140" s="289"/>
    </row>
    <row r="141" spans="1:6">
      <c r="A141" s="496" t="s">
        <v>581</v>
      </c>
      <c r="B141" s="493" t="s">
        <v>485</v>
      </c>
      <c r="C141" s="493">
        <v>9</v>
      </c>
      <c r="D141" s="493">
        <v>9</v>
      </c>
      <c r="E141" s="220">
        <f t="shared" si="2"/>
        <v>100</v>
      </c>
      <c r="F141" s="289"/>
    </row>
    <row r="142" spans="1:6">
      <c r="A142" s="496" t="s">
        <v>582</v>
      </c>
      <c r="B142" s="493" t="s">
        <v>572</v>
      </c>
      <c r="C142" s="493">
        <v>2655</v>
      </c>
      <c r="D142" s="493">
        <v>5412.17</v>
      </c>
      <c r="E142" s="220">
        <v>100</v>
      </c>
      <c r="F142" s="289"/>
    </row>
    <row r="143" spans="1:6">
      <c r="A143" s="496" t="s">
        <v>583</v>
      </c>
      <c r="B143" s="493" t="s">
        <v>572</v>
      </c>
      <c r="C143" s="493">
        <v>2485</v>
      </c>
      <c r="D143" s="493">
        <v>1738.7</v>
      </c>
      <c r="E143" s="220">
        <f t="shared" si="2"/>
        <v>69.967806841046283</v>
      </c>
      <c r="F143" s="289"/>
    </row>
    <row r="144" spans="1:6" ht="38.25">
      <c r="A144" s="496" t="s">
        <v>584</v>
      </c>
      <c r="B144" s="493" t="s">
        <v>485</v>
      </c>
      <c r="C144" s="493">
        <v>2</v>
      </c>
      <c r="D144" s="493">
        <v>2</v>
      </c>
      <c r="E144" s="220">
        <f t="shared" si="2"/>
        <v>100</v>
      </c>
      <c r="F144" s="289"/>
    </row>
    <row r="145" spans="1:6" ht="25.5">
      <c r="A145" s="496" t="s">
        <v>585</v>
      </c>
      <c r="B145" s="493" t="s">
        <v>476</v>
      </c>
      <c r="C145" s="493">
        <v>45</v>
      </c>
      <c r="D145" s="493">
        <v>44.4</v>
      </c>
      <c r="E145" s="220">
        <f t="shared" si="2"/>
        <v>98.666666666666657</v>
      </c>
      <c r="F145" s="289"/>
    </row>
    <row r="146" spans="1:6" ht="25.5">
      <c r="A146" s="330" t="s">
        <v>586</v>
      </c>
      <c r="B146" s="493" t="s">
        <v>485</v>
      </c>
      <c r="C146" s="493">
        <v>0</v>
      </c>
      <c r="D146" s="493">
        <v>0</v>
      </c>
      <c r="E146" s="220">
        <v>0</v>
      </c>
      <c r="F146" s="289"/>
    </row>
    <row r="147" spans="1:6">
      <c r="A147" s="330" t="s">
        <v>587</v>
      </c>
      <c r="B147" s="493" t="s">
        <v>476</v>
      </c>
      <c r="C147" s="493">
        <v>3</v>
      </c>
      <c r="D147" s="493">
        <v>0</v>
      </c>
      <c r="E147" s="220">
        <f t="shared" si="2"/>
        <v>0</v>
      </c>
      <c r="F147" s="289"/>
    </row>
    <row r="148" spans="1:6">
      <c r="A148" s="330" t="s">
        <v>588</v>
      </c>
      <c r="B148" s="493" t="s">
        <v>476</v>
      </c>
      <c r="C148" s="493">
        <v>3</v>
      </c>
      <c r="D148" s="493">
        <v>0</v>
      </c>
      <c r="E148" s="220">
        <f t="shared" si="2"/>
        <v>0</v>
      </c>
      <c r="F148" s="289"/>
    </row>
    <row r="149" spans="1:6" ht="17.25" customHeight="1">
      <c r="A149" s="878" t="s">
        <v>1101</v>
      </c>
      <c r="B149" s="879"/>
      <c r="C149" s="879"/>
      <c r="D149" s="879"/>
      <c r="E149" s="880"/>
      <c r="F149" s="755">
        <f>SUM(E151+E152+E153+E154+E155+E156+E157+E158+E159+E160+E161+E162)/12</f>
        <v>94.635450545848769</v>
      </c>
    </row>
    <row r="150" spans="1:6">
      <c r="A150" s="809" t="s">
        <v>589</v>
      </c>
      <c r="B150" s="810"/>
      <c r="C150" s="810"/>
      <c r="D150" s="810"/>
      <c r="E150" s="810"/>
      <c r="F150" s="841"/>
    </row>
    <row r="151" spans="1:6">
      <c r="A151" s="228" t="s">
        <v>590</v>
      </c>
      <c r="B151" s="229" t="s">
        <v>485</v>
      </c>
      <c r="C151" s="230">
        <v>565</v>
      </c>
      <c r="D151" s="231">
        <v>549</v>
      </c>
      <c r="E151" s="220">
        <f>SUM(D151/C151*100)</f>
        <v>97.16814159292035</v>
      </c>
      <c r="F151" s="289"/>
    </row>
    <row r="152" spans="1:6">
      <c r="A152" s="228" t="s">
        <v>591</v>
      </c>
      <c r="B152" s="232" t="s">
        <v>592</v>
      </c>
      <c r="C152" s="233">
        <v>749.7</v>
      </c>
      <c r="D152" s="231">
        <v>1021</v>
      </c>
      <c r="E152" s="220">
        <v>100</v>
      </c>
      <c r="F152" s="289"/>
    </row>
    <row r="153" spans="1:6" ht="25.5">
      <c r="A153" s="228" t="s">
        <v>593</v>
      </c>
      <c r="B153" s="232" t="s">
        <v>592</v>
      </c>
      <c r="C153" s="233">
        <v>598</v>
      </c>
      <c r="D153" s="231">
        <v>680</v>
      </c>
      <c r="E153" s="220">
        <v>100</v>
      </c>
      <c r="F153" s="289"/>
    </row>
    <row r="154" spans="1:6" ht="25.5">
      <c r="A154" s="228" t="s">
        <v>594</v>
      </c>
      <c r="B154" s="232" t="s">
        <v>592</v>
      </c>
      <c r="C154" s="233">
        <v>10920</v>
      </c>
      <c r="D154" s="493">
        <v>10255</v>
      </c>
      <c r="E154" s="220">
        <f t="shared" ref="E154:E159" si="3">SUM(D154/C154*100)</f>
        <v>93.910256410256409</v>
      </c>
      <c r="F154" s="289"/>
    </row>
    <row r="155" spans="1:6" ht="25.5">
      <c r="A155" s="234" t="s">
        <v>595</v>
      </c>
      <c r="B155" s="235" t="s">
        <v>485</v>
      </c>
      <c r="C155" s="236">
        <v>36</v>
      </c>
      <c r="D155" s="493">
        <v>19</v>
      </c>
      <c r="E155" s="220">
        <f>SUM(D155/C155*100)</f>
        <v>52.777777777777779</v>
      </c>
      <c r="F155" s="289"/>
    </row>
    <row r="156" spans="1:6" ht="25.5">
      <c r="A156" s="234" t="s">
        <v>596</v>
      </c>
      <c r="B156" s="235" t="s">
        <v>485</v>
      </c>
      <c r="C156" s="236">
        <v>9</v>
      </c>
      <c r="D156" s="493">
        <v>9</v>
      </c>
      <c r="E156" s="220">
        <f t="shared" si="3"/>
        <v>100</v>
      </c>
      <c r="F156" s="289"/>
    </row>
    <row r="157" spans="1:6" ht="25.5">
      <c r="A157" s="234" t="s">
        <v>597</v>
      </c>
      <c r="B157" s="235" t="s">
        <v>598</v>
      </c>
      <c r="C157" s="236">
        <v>400</v>
      </c>
      <c r="D157" s="493">
        <v>444</v>
      </c>
      <c r="E157" s="220">
        <f t="shared" si="3"/>
        <v>111.00000000000001</v>
      </c>
      <c r="F157" s="289"/>
    </row>
    <row r="158" spans="1:6">
      <c r="A158" s="234" t="s">
        <v>599</v>
      </c>
      <c r="B158" s="235" t="s">
        <v>476</v>
      </c>
      <c r="C158" s="233">
        <v>21</v>
      </c>
      <c r="D158" s="493">
        <v>22</v>
      </c>
      <c r="E158" s="220">
        <v>100</v>
      </c>
      <c r="F158" s="289"/>
    </row>
    <row r="159" spans="1:6" ht="25.5">
      <c r="A159" s="234" t="s">
        <v>600</v>
      </c>
      <c r="B159" s="235" t="s">
        <v>476</v>
      </c>
      <c r="C159" s="236">
        <v>26</v>
      </c>
      <c r="D159" s="493">
        <v>21</v>
      </c>
      <c r="E159" s="220">
        <f t="shared" si="3"/>
        <v>80.769230769230774</v>
      </c>
      <c r="F159" s="289"/>
    </row>
    <row r="160" spans="1:6">
      <c r="A160" s="491" t="s">
        <v>601</v>
      </c>
      <c r="B160" s="237" t="s">
        <v>501</v>
      </c>
      <c r="C160" s="238">
        <v>0</v>
      </c>
      <c r="D160" s="239">
        <v>0</v>
      </c>
      <c r="E160" s="220">
        <v>100</v>
      </c>
      <c r="F160" s="289"/>
    </row>
    <row r="161" spans="1:6">
      <c r="A161" s="240" t="s">
        <v>602</v>
      </c>
      <c r="B161" s="237" t="s">
        <v>572</v>
      </c>
      <c r="C161" s="238">
        <v>2000</v>
      </c>
      <c r="D161" s="493">
        <v>2200</v>
      </c>
      <c r="E161" s="220">
        <v>100</v>
      </c>
      <c r="F161" s="289"/>
    </row>
    <row r="162" spans="1:6" ht="12.75" customHeight="1">
      <c r="A162" s="337" t="s">
        <v>603</v>
      </c>
      <c r="B162" s="241" t="s">
        <v>604</v>
      </c>
      <c r="C162" s="241">
        <v>650</v>
      </c>
      <c r="D162" s="241">
        <v>685</v>
      </c>
      <c r="E162" s="220">
        <v>100</v>
      </c>
      <c r="F162" s="289"/>
    </row>
    <row r="163" spans="1:6" ht="29.25" customHeight="1">
      <c r="A163" s="860" t="s">
        <v>884</v>
      </c>
      <c r="B163" s="861"/>
      <c r="C163" s="861"/>
      <c r="D163" s="862"/>
      <c r="E163" s="863"/>
      <c r="F163" s="761">
        <f>SUM(E165+E166+E167+E168+E169+E170+E171+E172)/8</f>
        <v>100</v>
      </c>
    </row>
    <row r="164" spans="1:6">
      <c r="A164" s="809" t="s">
        <v>605</v>
      </c>
      <c r="B164" s="810"/>
      <c r="C164" s="810"/>
      <c r="D164" s="810"/>
      <c r="E164" s="810"/>
      <c r="F164" s="841"/>
    </row>
    <row r="165" spans="1:6" ht="63.75">
      <c r="A165" s="332" t="s">
        <v>606</v>
      </c>
      <c r="B165" s="242" t="s">
        <v>607</v>
      </c>
      <c r="C165" s="243">
        <v>100</v>
      </c>
      <c r="D165" s="243">
        <v>100</v>
      </c>
      <c r="E165" s="215">
        <f>SUM(D165/C165*100)</f>
        <v>100</v>
      </c>
      <c r="F165" s="289"/>
    </row>
    <row r="166" spans="1:6" ht="25.5">
      <c r="A166" s="333" t="s">
        <v>608</v>
      </c>
      <c r="B166" s="244" t="s">
        <v>609</v>
      </c>
      <c r="C166" s="243">
        <v>14</v>
      </c>
      <c r="D166" s="243">
        <v>14</v>
      </c>
      <c r="E166" s="215">
        <f t="shared" ref="E166:E172" si="4">SUM(D166/C166*100)</f>
        <v>100</v>
      </c>
      <c r="F166" s="289"/>
    </row>
    <row r="167" spans="1:6" ht="25.5">
      <c r="A167" s="333" t="s">
        <v>610</v>
      </c>
      <c r="B167" s="245" t="s">
        <v>609</v>
      </c>
      <c r="C167" s="244">
        <v>21</v>
      </c>
      <c r="D167" s="244">
        <v>21</v>
      </c>
      <c r="E167" s="215">
        <f t="shared" si="4"/>
        <v>100</v>
      </c>
      <c r="F167" s="289"/>
    </row>
    <row r="168" spans="1:6">
      <c r="A168" s="332" t="s">
        <v>611</v>
      </c>
      <c r="B168" s="246" t="s">
        <v>612</v>
      </c>
      <c r="C168" s="244">
        <v>99</v>
      </c>
      <c r="D168" s="244">
        <v>99</v>
      </c>
      <c r="E168" s="215">
        <f t="shared" si="4"/>
        <v>100</v>
      </c>
      <c r="F168" s="289"/>
    </row>
    <row r="169" spans="1:6">
      <c r="A169" s="332" t="s">
        <v>613</v>
      </c>
      <c r="B169" s="246" t="s">
        <v>614</v>
      </c>
      <c r="C169" s="244">
        <v>26</v>
      </c>
      <c r="D169" s="244">
        <v>26</v>
      </c>
      <c r="E169" s="215">
        <f t="shared" si="4"/>
        <v>100</v>
      </c>
      <c r="F169" s="289"/>
    </row>
    <row r="170" spans="1:6">
      <c r="A170" s="334" t="s">
        <v>615</v>
      </c>
      <c r="B170" s="243" t="s">
        <v>616</v>
      </c>
      <c r="C170" s="243">
        <v>1100</v>
      </c>
      <c r="D170" s="243">
        <v>1102</v>
      </c>
      <c r="E170" s="215">
        <v>100</v>
      </c>
      <c r="F170" s="289"/>
    </row>
    <row r="171" spans="1:6">
      <c r="A171" s="128" t="s">
        <v>617</v>
      </c>
      <c r="B171" s="247" t="s">
        <v>509</v>
      </c>
      <c r="C171" s="237">
        <v>70</v>
      </c>
      <c r="D171" s="237">
        <v>75</v>
      </c>
      <c r="E171" s="215">
        <v>100</v>
      </c>
      <c r="F171" s="289"/>
    </row>
    <row r="172" spans="1:6">
      <c r="A172" s="128" t="s">
        <v>618</v>
      </c>
      <c r="B172" s="247" t="s">
        <v>509</v>
      </c>
      <c r="C172" s="237">
        <v>1</v>
      </c>
      <c r="D172" s="237">
        <v>1</v>
      </c>
      <c r="E172" s="215">
        <f t="shared" si="4"/>
        <v>100</v>
      </c>
      <c r="F172" s="289"/>
    </row>
    <row r="173" spans="1:6">
      <c r="A173" s="842" t="s">
        <v>1086</v>
      </c>
      <c r="B173" s="843"/>
      <c r="C173" s="844"/>
      <c r="D173" s="844"/>
      <c r="E173" s="845"/>
      <c r="F173" s="755">
        <f>(E175+E176+E177+E178+E179+E180+E181)/7</f>
        <v>99.785714285714292</v>
      </c>
    </row>
    <row r="174" spans="1:6">
      <c r="A174" s="837" t="s">
        <v>619</v>
      </c>
      <c r="B174" s="846"/>
      <c r="C174" s="846"/>
      <c r="D174" s="838"/>
      <c r="E174" s="839"/>
      <c r="F174" s="289"/>
    </row>
    <row r="175" spans="1:6" ht="25.5">
      <c r="A175" s="330" t="s">
        <v>620</v>
      </c>
      <c r="B175" s="336" t="s">
        <v>476</v>
      </c>
      <c r="C175" s="284">
        <v>100</v>
      </c>
      <c r="D175" s="493">
        <v>100</v>
      </c>
      <c r="E175" s="220">
        <f t="shared" ref="E175:E181" si="5">SUM(D175/C175*100)</f>
        <v>100</v>
      </c>
      <c r="F175" s="289"/>
    </row>
    <row r="176" spans="1:6" ht="25.5">
      <c r="A176" s="330" t="s">
        <v>621</v>
      </c>
      <c r="B176" s="336" t="s">
        <v>476</v>
      </c>
      <c r="C176" s="284">
        <v>40</v>
      </c>
      <c r="D176" s="493">
        <v>39.4</v>
      </c>
      <c r="E176" s="220">
        <f t="shared" si="5"/>
        <v>98.5</v>
      </c>
      <c r="F176" s="289"/>
    </row>
    <row r="177" spans="1:6" ht="25.5">
      <c r="A177" s="330" t="s">
        <v>622</v>
      </c>
      <c r="B177" s="336" t="s">
        <v>476</v>
      </c>
      <c r="C177" s="284">
        <v>50</v>
      </c>
      <c r="D177" s="493">
        <v>62</v>
      </c>
      <c r="E177" s="220">
        <v>100</v>
      </c>
      <c r="F177" s="289"/>
    </row>
    <row r="178" spans="1:6" ht="25.5">
      <c r="A178" s="83" t="s">
        <v>623</v>
      </c>
      <c r="B178" s="248" t="s">
        <v>624</v>
      </c>
      <c r="C178" s="248">
        <v>5</v>
      </c>
      <c r="D178" s="493">
        <v>5</v>
      </c>
      <c r="E178" s="220">
        <f t="shared" si="5"/>
        <v>100</v>
      </c>
      <c r="F178" s="289"/>
    </row>
    <row r="179" spans="1:6" ht="16.5" customHeight="1">
      <c r="A179" s="83" t="s">
        <v>625</v>
      </c>
      <c r="B179" s="248" t="s">
        <v>624</v>
      </c>
      <c r="C179" s="248">
        <v>10</v>
      </c>
      <c r="D179" s="493">
        <v>10</v>
      </c>
      <c r="E179" s="220">
        <f t="shared" si="5"/>
        <v>100</v>
      </c>
      <c r="F179" s="289"/>
    </row>
    <row r="180" spans="1:6" ht="25.5">
      <c r="A180" s="83" t="s">
        <v>626</v>
      </c>
      <c r="B180" s="248" t="s">
        <v>624</v>
      </c>
      <c r="C180" s="248">
        <v>10</v>
      </c>
      <c r="D180" s="493">
        <v>10</v>
      </c>
      <c r="E180" s="220">
        <f t="shared" si="5"/>
        <v>100</v>
      </c>
      <c r="F180" s="289"/>
    </row>
    <row r="181" spans="1:6" ht="25.5">
      <c r="A181" s="83" t="s">
        <v>627</v>
      </c>
      <c r="B181" s="248" t="s">
        <v>624</v>
      </c>
      <c r="C181" s="248">
        <v>5</v>
      </c>
      <c r="D181" s="493">
        <v>5</v>
      </c>
      <c r="E181" s="220">
        <f t="shared" si="5"/>
        <v>100</v>
      </c>
      <c r="F181" s="289"/>
    </row>
    <row r="182" spans="1:6">
      <c r="A182" s="847" t="s">
        <v>882</v>
      </c>
      <c r="B182" s="848"/>
      <c r="C182" s="848"/>
      <c r="D182" s="849"/>
      <c r="E182" s="850"/>
      <c r="F182" s="755">
        <f>(E184+E185+E186+E190+E187+E188+E189)/7</f>
        <v>100</v>
      </c>
    </row>
    <row r="183" spans="1:6">
      <c r="A183" s="837" t="s">
        <v>628</v>
      </c>
      <c r="B183" s="837"/>
      <c r="C183" s="837"/>
      <c r="D183" s="851"/>
      <c r="E183" s="852"/>
      <c r="F183" s="289"/>
    </row>
    <row r="184" spans="1:6" ht="38.25">
      <c r="A184" s="337" t="s">
        <v>629</v>
      </c>
      <c r="B184" s="503" t="s">
        <v>476</v>
      </c>
      <c r="C184" s="979">
        <v>60</v>
      </c>
      <c r="D184" s="979">
        <v>100</v>
      </c>
      <c r="E184" s="980">
        <v>100</v>
      </c>
      <c r="F184" s="289"/>
    </row>
    <row r="185" spans="1:6" ht="25.5">
      <c r="A185" s="337" t="s">
        <v>630</v>
      </c>
      <c r="B185" s="503" t="s">
        <v>476</v>
      </c>
      <c r="C185" s="248">
        <v>50</v>
      </c>
      <c r="D185" s="248">
        <v>100</v>
      </c>
      <c r="E185" s="980">
        <v>100</v>
      </c>
      <c r="F185" s="289"/>
    </row>
    <row r="186" spans="1:6" ht="15" customHeight="1">
      <c r="A186" s="337" t="s">
        <v>631</v>
      </c>
      <c r="B186" s="503" t="s">
        <v>485</v>
      </c>
      <c r="C186" s="248">
        <v>3</v>
      </c>
      <c r="D186" s="248">
        <v>3</v>
      </c>
      <c r="E186" s="980">
        <f t="shared" ref="E184:E190" si="6">SUM(D186/C186*100)</f>
        <v>100</v>
      </c>
      <c r="F186" s="289"/>
    </row>
    <row r="187" spans="1:6" ht="25.5">
      <c r="A187" s="337" t="s">
        <v>632</v>
      </c>
      <c r="B187" s="248" t="s">
        <v>485</v>
      </c>
      <c r="C187" s="248">
        <v>20</v>
      </c>
      <c r="D187" s="248">
        <v>50</v>
      </c>
      <c r="E187" s="980">
        <v>100</v>
      </c>
      <c r="F187" s="289"/>
    </row>
    <row r="188" spans="1:6">
      <c r="A188" s="337" t="s">
        <v>633</v>
      </c>
      <c r="B188" s="503" t="s">
        <v>485</v>
      </c>
      <c r="C188" s="503">
        <v>3</v>
      </c>
      <c r="D188" s="503">
        <v>10</v>
      </c>
      <c r="E188" s="980">
        <v>100</v>
      </c>
      <c r="F188" s="289"/>
    </row>
    <row r="189" spans="1:6">
      <c r="A189" s="108" t="s">
        <v>634</v>
      </c>
      <c r="B189" s="682" t="s">
        <v>485</v>
      </c>
      <c r="C189" s="682">
        <v>1500</v>
      </c>
      <c r="D189" s="682">
        <v>2388</v>
      </c>
      <c r="E189" s="980">
        <v>100</v>
      </c>
      <c r="F189" s="289"/>
    </row>
    <row r="190" spans="1:6">
      <c r="A190" s="337" t="s">
        <v>635</v>
      </c>
      <c r="B190" s="981" t="s">
        <v>485</v>
      </c>
      <c r="C190" s="682">
        <v>10</v>
      </c>
      <c r="D190" s="682">
        <v>38</v>
      </c>
      <c r="E190" s="980">
        <v>100</v>
      </c>
      <c r="F190" s="289"/>
    </row>
    <row r="191" spans="1:6">
      <c r="A191" s="982" t="s">
        <v>883</v>
      </c>
      <c r="B191" s="983"/>
      <c r="C191" s="983"/>
      <c r="D191" s="983"/>
      <c r="E191" s="983"/>
      <c r="F191" s="755">
        <f>SUM(E193:E194)/2</f>
        <v>100</v>
      </c>
    </row>
    <row r="192" spans="1:6">
      <c r="A192" s="853" t="s">
        <v>636</v>
      </c>
      <c r="B192" s="853"/>
      <c r="C192" s="853"/>
      <c r="D192" s="853"/>
      <c r="E192" s="853"/>
      <c r="F192" s="289"/>
    </row>
    <row r="193" spans="1:6" ht="25.5">
      <c r="A193" s="340" t="s">
        <v>637</v>
      </c>
      <c r="B193" s="249" t="s">
        <v>476</v>
      </c>
      <c r="C193" s="250">
        <v>60</v>
      </c>
      <c r="D193" s="251">
        <v>62.4</v>
      </c>
      <c r="E193" s="220">
        <v>100</v>
      </c>
      <c r="F193" s="289"/>
    </row>
    <row r="194" spans="1:6" ht="25.5">
      <c r="A194" s="252" t="s">
        <v>638</v>
      </c>
      <c r="B194" s="253" t="s">
        <v>476</v>
      </c>
      <c r="C194" s="254">
        <v>3.3</v>
      </c>
      <c r="D194" s="251">
        <v>4</v>
      </c>
      <c r="E194" s="220">
        <v>100</v>
      </c>
      <c r="F194" s="309"/>
    </row>
    <row r="195" spans="1:6" ht="27.75" customHeight="1">
      <c r="A195" s="804" t="s">
        <v>1091</v>
      </c>
      <c r="B195" s="795"/>
      <c r="C195" s="795"/>
      <c r="D195" s="795"/>
      <c r="E195" s="854"/>
      <c r="F195" s="759">
        <f>(E197+E198+E199+E200+E201+E202+E203+E204)/8</f>
        <v>85.40625</v>
      </c>
    </row>
    <row r="196" spans="1:6" ht="45" customHeight="1">
      <c r="A196" s="858" t="s">
        <v>639</v>
      </c>
      <c r="B196" s="858"/>
      <c r="C196" s="858"/>
      <c r="D196" s="858"/>
      <c r="E196" s="858"/>
      <c r="F196" s="859"/>
    </row>
    <row r="197" spans="1:6" ht="38.25">
      <c r="A197" s="83" t="s">
        <v>640</v>
      </c>
      <c r="B197" s="255" t="s">
        <v>476</v>
      </c>
      <c r="C197" s="476">
        <v>40</v>
      </c>
      <c r="D197" s="477">
        <v>33.299999999999997</v>
      </c>
      <c r="E197" s="220">
        <f>SUM(D197/C197*100)</f>
        <v>83.249999999999986</v>
      </c>
      <c r="F197" s="341"/>
    </row>
    <row r="198" spans="1:6" ht="25.5">
      <c r="A198" s="83" t="s">
        <v>641</v>
      </c>
      <c r="B198" s="255" t="s">
        <v>476</v>
      </c>
      <c r="C198" s="476">
        <v>50</v>
      </c>
      <c r="D198" s="478">
        <v>50</v>
      </c>
      <c r="E198" s="220">
        <f t="shared" ref="E198:E202" si="7">SUM(D198/C198*100)</f>
        <v>100</v>
      </c>
      <c r="F198" s="341"/>
    </row>
    <row r="199" spans="1:6" ht="25.5">
      <c r="A199" s="83" t="s">
        <v>642</v>
      </c>
      <c r="B199" s="255" t="s">
        <v>476</v>
      </c>
      <c r="C199" s="476">
        <v>5</v>
      </c>
      <c r="D199" s="220">
        <v>12.5</v>
      </c>
      <c r="E199" s="220">
        <v>100</v>
      </c>
      <c r="F199" s="341"/>
    </row>
    <row r="200" spans="1:6" ht="25.5">
      <c r="A200" s="83" t="s">
        <v>643</v>
      </c>
      <c r="B200" s="255" t="s">
        <v>476</v>
      </c>
      <c r="C200" s="476">
        <v>20</v>
      </c>
      <c r="D200" s="479">
        <v>70</v>
      </c>
      <c r="E200" s="220">
        <v>100</v>
      </c>
      <c r="F200" s="341"/>
    </row>
    <row r="201" spans="1:6">
      <c r="A201" s="83" t="s">
        <v>644</v>
      </c>
      <c r="B201" s="255" t="s">
        <v>476</v>
      </c>
      <c r="C201" s="476">
        <v>30</v>
      </c>
      <c r="D201" s="493">
        <v>37.5</v>
      </c>
      <c r="E201" s="220">
        <v>100</v>
      </c>
      <c r="F201" s="341"/>
    </row>
    <row r="202" spans="1:6">
      <c r="A202" s="83" t="s">
        <v>645</v>
      </c>
      <c r="B202" s="255" t="s">
        <v>476</v>
      </c>
      <c r="C202" s="476">
        <v>10</v>
      </c>
      <c r="D202" s="479">
        <v>0</v>
      </c>
      <c r="E202" s="220">
        <f t="shared" si="7"/>
        <v>0</v>
      </c>
      <c r="F202" s="341"/>
    </row>
    <row r="203" spans="1:6" ht="38.25">
      <c r="A203" s="83" t="s">
        <v>646</v>
      </c>
      <c r="B203" s="255" t="s">
        <v>476</v>
      </c>
      <c r="C203" s="476">
        <v>50</v>
      </c>
      <c r="D203" s="294">
        <v>80</v>
      </c>
      <c r="E203" s="220">
        <v>100</v>
      </c>
      <c r="F203" s="341"/>
    </row>
    <row r="204" spans="1:6" ht="38.25">
      <c r="A204" s="83" t="s">
        <v>647</v>
      </c>
      <c r="B204" s="255" t="s">
        <v>476</v>
      </c>
      <c r="C204" s="476">
        <v>80</v>
      </c>
      <c r="D204" s="294">
        <v>100</v>
      </c>
      <c r="E204" s="220">
        <v>100</v>
      </c>
      <c r="F204" s="341"/>
    </row>
    <row r="205" spans="1:6" ht="27.75" customHeight="1">
      <c r="A205" s="855" t="s">
        <v>1090</v>
      </c>
      <c r="B205" s="856"/>
      <c r="C205" s="856"/>
      <c r="D205" s="856"/>
      <c r="E205" s="857"/>
      <c r="F205" s="760">
        <f>SUM(E207:E209)/3</f>
        <v>97.619047619047635</v>
      </c>
    </row>
    <row r="206" spans="1:6">
      <c r="A206" s="858" t="s">
        <v>648</v>
      </c>
      <c r="B206" s="858"/>
      <c r="C206" s="858"/>
      <c r="D206" s="858"/>
      <c r="E206" s="859"/>
      <c r="F206" s="341"/>
    </row>
    <row r="207" spans="1:6" ht="38.25">
      <c r="A207" s="342" t="s">
        <v>649</v>
      </c>
      <c r="B207" s="230" t="s">
        <v>476</v>
      </c>
      <c r="C207" s="230">
        <v>9</v>
      </c>
      <c r="D207" s="230">
        <v>11.2</v>
      </c>
      <c r="E207" s="220">
        <v>100</v>
      </c>
      <c r="F207" s="341"/>
    </row>
    <row r="208" spans="1:6" ht="38.25">
      <c r="A208" s="342" t="s">
        <v>650</v>
      </c>
      <c r="B208" s="230" t="s">
        <v>476</v>
      </c>
      <c r="C208" s="230">
        <v>35</v>
      </c>
      <c r="D208" s="230">
        <v>6.25</v>
      </c>
      <c r="E208" s="220">
        <f>SUM(D208/C208*100)</f>
        <v>17.857142857142858</v>
      </c>
      <c r="F208" s="341"/>
    </row>
    <row r="209" spans="1:6" ht="25.5">
      <c r="A209" s="337" t="s">
        <v>651</v>
      </c>
      <c r="B209" s="230" t="s">
        <v>476</v>
      </c>
      <c r="C209" s="230">
        <v>8</v>
      </c>
      <c r="D209" s="230">
        <v>14</v>
      </c>
      <c r="E209" s="220">
        <f>SUM(D209/C209*100)</f>
        <v>175</v>
      </c>
      <c r="F209" s="341"/>
    </row>
    <row r="210" spans="1:6">
      <c r="A210" s="840" t="s">
        <v>888</v>
      </c>
      <c r="B210" s="840"/>
      <c r="C210" s="840"/>
      <c r="D210" s="840"/>
      <c r="E210" s="840"/>
      <c r="F210" s="756">
        <f>SUM(E213+E215+E216+E217+E219+E220+E221+E223+E225)/9</f>
        <v>99.5</v>
      </c>
    </row>
    <row r="211" spans="1:6">
      <c r="A211" s="809" t="s">
        <v>652</v>
      </c>
      <c r="B211" s="810"/>
      <c r="C211" s="810"/>
      <c r="D211" s="810"/>
      <c r="E211" s="811"/>
      <c r="F211" s="289"/>
    </row>
    <row r="212" spans="1:6" ht="15.75" customHeight="1">
      <c r="A212" s="825" t="s">
        <v>653</v>
      </c>
      <c r="B212" s="826"/>
      <c r="C212" s="826"/>
      <c r="D212" s="831"/>
      <c r="E212" s="832"/>
      <c r="F212" s="289"/>
    </row>
    <row r="213" spans="1:6" ht="26.25" thickBot="1">
      <c r="A213" s="343" t="s">
        <v>654</v>
      </c>
      <c r="B213" s="256" t="s">
        <v>655</v>
      </c>
      <c r="C213" s="257">
        <v>18</v>
      </c>
      <c r="D213" s="251">
        <f>(200/11956)*1000</f>
        <v>16.728002676480429</v>
      </c>
      <c r="E213" s="220">
        <v>100</v>
      </c>
      <c r="F213" s="289"/>
    </row>
    <row r="214" spans="1:6">
      <c r="A214" s="833" t="s">
        <v>656</v>
      </c>
      <c r="B214" s="834"/>
      <c r="C214" s="834"/>
      <c r="D214" s="835"/>
      <c r="E214" s="344"/>
      <c r="F214" s="289"/>
    </row>
    <row r="215" spans="1:6">
      <c r="A215" s="345" t="s">
        <v>657</v>
      </c>
      <c r="B215" s="256" t="s">
        <v>655</v>
      </c>
      <c r="C215" s="510">
        <v>4.4000000000000004</v>
      </c>
      <c r="D215" s="251">
        <f>(50/11956)*1000</f>
        <v>4.1820006691201073</v>
      </c>
      <c r="E215" s="220">
        <v>95.5</v>
      </c>
      <c r="F215" s="289"/>
    </row>
    <row r="216" spans="1:6">
      <c r="A216" s="346" t="s">
        <v>658</v>
      </c>
      <c r="B216" s="256" t="s">
        <v>655</v>
      </c>
      <c r="C216" s="510">
        <v>3.1</v>
      </c>
      <c r="D216" s="251">
        <f>(28/11956)*1000</f>
        <v>2.3419203747072599</v>
      </c>
      <c r="E216" s="220">
        <v>100</v>
      </c>
      <c r="F216" s="289"/>
    </row>
    <row r="217" spans="1:6" ht="25.5">
      <c r="A217" s="346" t="s">
        <v>659</v>
      </c>
      <c r="B217" s="493" t="s">
        <v>485</v>
      </c>
      <c r="C217" s="493">
        <v>10</v>
      </c>
      <c r="D217" s="493">
        <v>10</v>
      </c>
      <c r="E217" s="220">
        <f>C217/D217*100</f>
        <v>100</v>
      </c>
      <c r="F217" s="289"/>
    </row>
    <row r="218" spans="1:6" ht="13.5">
      <c r="A218" s="798" t="s">
        <v>660</v>
      </c>
      <c r="B218" s="799"/>
      <c r="C218" s="799"/>
      <c r="D218" s="800"/>
      <c r="E218" s="289"/>
      <c r="F218" s="289"/>
    </row>
    <row r="219" spans="1:6" ht="38.25">
      <c r="A219" s="258" t="s">
        <v>661</v>
      </c>
      <c r="B219" s="259" t="s">
        <v>476</v>
      </c>
      <c r="C219" s="259">
        <v>1.5</v>
      </c>
      <c r="D219" s="220">
        <v>1</v>
      </c>
      <c r="E219" s="220">
        <v>100</v>
      </c>
      <c r="F219" s="289"/>
    </row>
    <row r="220" spans="1:6" ht="25.5">
      <c r="A220" s="258" t="s">
        <v>662</v>
      </c>
      <c r="B220" s="259" t="s">
        <v>476</v>
      </c>
      <c r="C220" s="259">
        <v>2.8</v>
      </c>
      <c r="D220" s="220">
        <v>2.7</v>
      </c>
      <c r="E220" s="220">
        <v>100</v>
      </c>
      <c r="F220" s="289"/>
    </row>
    <row r="221" spans="1:6" ht="25.5">
      <c r="A221" s="258" t="s">
        <v>663</v>
      </c>
      <c r="B221" s="259" t="s">
        <v>476</v>
      </c>
      <c r="C221" s="259">
        <v>23.2</v>
      </c>
      <c r="D221" s="220">
        <v>16.7</v>
      </c>
      <c r="E221" s="220">
        <v>100</v>
      </c>
      <c r="F221" s="289"/>
    </row>
    <row r="222" spans="1:6" ht="13.5">
      <c r="A222" s="798" t="s">
        <v>664</v>
      </c>
      <c r="B222" s="799"/>
      <c r="C222" s="799"/>
      <c r="D222" s="800"/>
      <c r="E222" s="289"/>
      <c r="F222" s="289"/>
    </row>
    <row r="223" spans="1:6" ht="25.5">
      <c r="A223" s="260" t="s">
        <v>665</v>
      </c>
      <c r="B223" s="261" t="s">
        <v>476</v>
      </c>
      <c r="C223" s="261">
        <v>24.6</v>
      </c>
      <c r="D223" s="220">
        <v>34.299999999999997</v>
      </c>
      <c r="E223" s="220">
        <v>100</v>
      </c>
      <c r="F223" s="289"/>
    </row>
    <row r="224" spans="1:6" ht="13.5">
      <c r="A224" s="798" t="s">
        <v>666</v>
      </c>
      <c r="B224" s="799"/>
      <c r="C224" s="799"/>
      <c r="D224" s="800"/>
      <c r="E224" s="289"/>
      <c r="F224" s="289"/>
    </row>
    <row r="225" spans="1:248" ht="25.5">
      <c r="A225" s="262" t="s">
        <v>667</v>
      </c>
      <c r="B225" s="263" t="s">
        <v>476</v>
      </c>
      <c r="C225" s="263">
        <v>24.8</v>
      </c>
      <c r="D225" s="294">
        <v>17.52</v>
      </c>
      <c r="E225" s="220">
        <v>100</v>
      </c>
      <c r="F225" s="289"/>
    </row>
    <row r="226" spans="1:248" ht="30" customHeight="1">
      <c r="A226" s="836" t="s">
        <v>887</v>
      </c>
      <c r="B226" s="836"/>
      <c r="C226" s="836"/>
      <c r="D226" s="836"/>
      <c r="E226" s="836"/>
      <c r="F226" s="761">
        <f>(E228+E229+E232+E233+E234)/5</f>
        <v>100</v>
      </c>
    </row>
    <row r="227" spans="1:248">
      <c r="A227" s="837" t="s">
        <v>668</v>
      </c>
      <c r="B227" s="837"/>
      <c r="C227" s="837"/>
      <c r="D227" s="838"/>
      <c r="E227" s="839"/>
      <c r="F227" s="289"/>
    </row>
    <row r="228" spans="1:248">
      <c r="A228" s="413" t="s">
        <v>669</v>
      </c>
      <c r="B228" s="229" t="s">
        <v>670</v>
      </c>
      <c r="C228" s="230">
        <v>15</v>
      </c>
      <c r="D228" s="230">
        <v>9</v>
      </c>
      <c r="E228" s="220">
        <v>100</v>
      </c>
      <c r="F228" s="289"/>
    </row>
    <row r="229" spans="1:248" ht="25.5">
      <c r="A229" s="347" t="s">
        <v>671</v>
      </c>
      <c r="B229" s="232" t="s">
        <v>670</v>
      </c>
      <c r="C229" s="511">
        <v>27</v>
      </c>
      <c r="D229" s="511">
        <v>23</v>
      </c>
      <c r="E229" s="220">
        <v>100</v>
      </c>
      <c r="F229" s="289"/>
    </row>
    <row r="230" spans="1:248" ht="38.25">
      <c r="A230" s="347" t="s">
        <v>672</v>
      </c>
      <c r="B230" s="232" t="s">
        <v>670</v>
      </c>
      <c r="C230" s="511">
        <v>3</v>
      </c>
      <c r="D230" s="511">
        <v>0</v>
      </c>
      <c r="E230" s="220">
        <f>D230/C230*100</f>
        <v>0</v>
      </c>
      <c r="F230" s="289"/>
    </row>
    <row r="231" spans="1:248">
      <c r="A231" s="348" t="s">
        <v>673</v>
      </c>
      <c r="B231" s="229" t="s">
        <v>674</v>
      </c>
      <c r="C231" s="230">
        <v>4</v>
      </c>
      <c r="D231" s="230">
        <v>0</v>
      </c>
      <c r="E231" s="220">
        <f>D231/C231*100</f>
        <v>0</v>
      </c>
      <c r="F231" s="289"/>
    </row>
    <row r="232" spans="1:248" ht="25.5">
      <c r="A232" s="146" t="s">
        <v>675</v>
      </c>
      <c r="B232" s="349" t="s">
        <v>670</v>
      </c>
      <c r="C232" s="349">
        <v>20</v>
      </c>
      <c r="D232" s="349">
        <v>35</v>
      </c>
      <c r="E232" s="220">
        <v>100</v>
      </c>
      <c r="F232" s="289"/>
    </row>
    <row r="233" spans="1:248" ht="38.25">
      <c r="A233" s="350" t="s">
        <v>676</v>
      </c>
      <c r="B233" s="351" t="s">
        <v>476</v>
      </c>
      <c r="C233" s="351">
        <v>75</v>
      </c>
      <c r="D233" s="351">
        <v>78</v>
      </c>
      <c r="E233" s="220">
        <v>100</v>
      </c>
      <c r="F233" s="289"/>
    </row>
    <row r="234" spans="1:248" ht="38.25">
      <c r="A234" s="348" t="s">
        <v>677</v>
      </c>
      <c r="B234" s="229" t="s">
        <v>674</v>
      </c>
      <c r="C234" s="231">
        <v>18</v>
      </c>
      <c r="D234" s="231">
        <v>19</v>
      </c>
      <c r="E234" s="220">
        <v>100</v>
      </c>
      <c r="F234" s="289"/>
    </row>
    <row r="235" spans="1:248" hidden="1">
      <c r="A235" s="815" t="s">
        <v>678</v>
      </c>
      <c r="B235" s="815"/>
      <c r="C235" s="815"/>
      <c r="D235" s="815"/>
      <c r="E235" s="815"/>
      <c r="F235" s="352">
        <v>0</v>
      </c>
    </row>
    <row r="236" spans="1:248" hidden="1">
      <c r="A236" s="809" t="s">
        <v>679</v>
      </c>
      <c r="B236" s="810"/>
      <c r="C236" s="810"/>
      <c r="D236" s="810"/>
      <c r="E236" s="811"/>
      <c r="F236" s="353"/>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4"/>
      <c r="AD236" s="354"/>
      <c r="AE236" s="354"/>
      <c r="AF236" s="354"/>
      <c r="AG236" s="354"/>
      <c r="AH236" s="354"/>
      <c r="AI236" s="354"/>
      <c r="AJ236" s="354"/>
      <c r="AK236" s="354"/>
      <c r="AL236" s="354"/>
      <c r="AM236" s="354"/>
      <c r="AN236" s="354"/>
      <c r="AO236" s="354"/>
      <c r="AP236" s="354"/>
      <c r="AQ236" s="354"/>
      <c r="AR236" s="354"/>
      <c r="AS236" s="354"/>
      <c r="AT236" s="354"/>
      <c r="AU236" s="354"/>
      <c r="AV236" s="354"/>
      <c r="AW236" s="354"/>
      <c r="AX236" s="354"/>
      <c r="AY236" s="354"/>
      <c r="AZ236" s="354"/>
      <c r="BA236" s="354"/>
      <c r="BB236" s="354"/>
      <c r="BC236" s="354"/>
      <c r="BD236" s="354"/>
      <c r="BE236" s="354"/>
      <c r="BF236" s="354"/>
      <c r="BG236" s="354"/>
      <c r="BH236" s="354"/>
      <c r="BI236" s="354"/>
      <c r="BJ236" s="354"/>
      <c r="BK236" s="354"/>
      <c r="BL236" s="354"/>
      <c r="BM236" s="354"/>
      <c r="BN236" s="354"/>
      <c r="BO236" s="354"/>
      <c r="BP236" s="354"/>
      <c r="BQ236" s="354"/>
      <c r="BR236" s="354"/>
      <c r="BS236" s="354"/>
      <c r="BT236" s="354"/>
      <c r="BU236" s="354"/>
      <c r="BV236" s="354"/>
      <c r="BW236" s="354"/>
      <c r="BX236" s="354"/>
      <c r="BY236" s="354"/>
      <c r="BZ236" s="354"/>
      <c r="CA236" s="354"/>
      <c r="CB236" s="354"/>
      <c r="CC236" s="354"/>
      <c r="CD236" s="354"/>
      <c r="CE236" s="354"/>
      <c r="CF236" s="354"/>
      <c r="CG236" s="354"/>
      <c r="CH236" s="354"/>
      <c r="CI236" s="354"/>
      <c r="CJ236" s="354"/>
      <c r="CK236" s="354"/>
      <c r="CL236" s="354"/>
      <c r="CM236" s="354"/>
      <c r="CN236" s="354"/>
      <c r="CO236" s="354"/>
      <c r="CP236" s="354"/>
      <c r="CQ236" s="354"/>
      <c r="CR236" s="354"/>
      <c r="CS236" s="354"/>
      <c r="CT236" s="354"/>
      <c r="CU236" s="354"/>
      <c r="CV236" s="354"/>
      <c r="CW236" s="354"/>
      <c r="CX236" s="354"/>
      <c r="CY236" s="354"/>
      <c r="CZ236" s="354"/>
      <c r="DA236" s="354"/>
      <c r="DB236" s="354"/>
      <c r="DC236" s="354"/>
      <c r="DD236" s="354"/>
      <c r="DE236" s="354"/>
      <c r="DF236" s="354"/>
      <c r="DG236" s="354"/>
      <c r="DH236" s="354"/>
      <c r="DI236" s="354"/>
      <c r="DJ236" s="354"/>
      <c r="DK236" s="354"/>
      <c r="DL236" s="354"/>
      <c r="DM236" s="354"/>
      <c r="DN236" s="354"/>
      <c r="DO236" s="354"/>
      <c r="DP236" s="354"/>
      <c r="DQ236" s="354"/>
      <c r="DR236" s="354"/>
      <c r="DS236" s="354"/>
      <c r="DT236" s="354"/>
      <c r="DU236" s="354"/>
      <c r="DV236" s="354"/>
      <c r="DW236" s="354"/>
      <c r="DX236" s="354"/>
      <c r="DY236" s="354"/>
      <c r="DZ236" s="354"/>
      <c r="EA236" s="354"/>
      <c r="EB236" s="354"/>
      <c r="EC236" s="354"/>
      <c r="ED236" s="354"/>
      <c r="EE236" s="354"/>
      <c r="EF236" s="354"/>
      <c r="EG236" s="354"/>
      <c r="EH236" s="354"/>
      <c r="EI236" s="354"/>
      <c r="EJ236" s="354"/>
      <c r="EK236" s="354"/>
      <c r="EL236" s="354"/>
      <c r="EM236" s="354"/>
      <c r="EN236" s="354"/>
      <c r="EO236" s="354"/>
      <c r="EP236" s="354"/>
      <c r="EQ236" s="354"/>
      <c r="ER236" s="354"/>
      <c r="ES236" s="354"/>
      <c r="ET236" s="354"/>
      <c r="EU236" s="354"/>
      <c r="EV236" s="354"/>
      <c r="EW236" s="354"/>
      <c r="EX236" s="354"/>
      <c r="EY236" s="354"/>
      <c r="EZ236" s="354"/>
      <c r="FA236" s="354"/>
      <c r="FB236" s="354"/>
      <c r="FC236" s="354"/>
      <c r="FD236" s="354"/>
      <c r="FE236" s="354"/>
      <c r="FF236" s="354"/>
      <c r="FG236" s="354"/>
      <c r="FH236" s="354"/>
      <c r="FI236" s="354"/>
      <c r="FJ236" s="354"/>
      <c r="FK236" s="354"/>
      <c r="FL236" s="354"/>
      <c r="FM236" s="354"/>
      <c r="FN236" s="354"/>
      <c r="FO236" s="354"/>
      <c r="FP236" s="354"/>
      <c r="FQ236" s="354"/>
      <c r="FR236" s="354"/>
      <c r="FS236" s="354"/>
      <c r="FT236" s="354"/>
      <c r="FU236" s="354"/>
      <c r="FV236" s="354"/>
      <c r="FW236" s="354"/>
      <c r="FX236" s="354"/>
      <c r="FY236" s="354"/>
      <c r="FZ236" s="354"/>
      <c r="GA236" s="354"/>
      <c r="GB236" s="354"/>
      <c r="GC236" s="354"/>
      <c r="GD236" s="354"/>
      <c r="GE236" s="354"/>
      <c r="GF236" s="354"/>
      <c r="GG236" s="354"/>
      <c r="GH236" s="354"/>
      <c r="GI236" s="354"/>
      <c r="GJ236" s="354"/>
      <c r="GK236" s="354"/>
      <c r="GL236" s="354"/>
      <c r="GM236" s="354"/>
      <c r="GN236" s="354"/>
      <c r="GO236" s="354"/>
      <c r="GP236" s="354"/>
      <c r="GQ236" s="354"/>
      <c r="GR236" s="354"/>
      <c r="GS236" s="354"/>
      <c r="GT236" s="354"/>
      <c r="GU236" s="354"/>
      <c r="GV236" s="354"/>
      <c r="GW236" s="354"/>
      <c r="GX236" s="354"/>
      <c r="GY236" s="354"/>
      <c r="GZ236" s="354"/>
      <c r="HA236" s="354"/>
      <c r="HB236" s="354"/>
      <c r="HC236" s="354"/>
      <c r="HD236" s="354"/>
      <c r="HE236" s="354"/>
      <c r="HF236" s="354"/>
      <c r="HG236" s="354"/>
      <c r="HH236" s="354"/>
      <c r="HI236" s="354"/>
      <c r="HJ236" s="354"/>
      <c r="HK236" s="354"/>
      <c r="HL236" s="354"/>
      <c r="HM236" s="354"/>
      <c r="HN236" s="354"/>
      <c r="HO236" s="354"/>
      <c r="HP236" s="354"/>
      <c r="HQ236" s="354"/>
      <c r="HR236" s="354"/>
      <c r="HS236" s="354"/>
      <c r="HT236" s="354"/>
      <c r="HU236" s="354"/>
      <c r="HV236" s="354"/>
      <c r="HW236" s="354"/>
      <c r="HX236" s="354"/>
      <c r="HY236" s="354"/>
      <c r="HZ236" s="354"/>
      <c r="IA236" s="354"/>
      <c r="IB236" s="354"/>
      <c r="IC236" s="354"/>
      <c r="ID236" s="354"/>
      <c r="IE236" s="354"/>
      <c r="IF236" s="354"/>
      <c r="IG236" s="354"/>
      <c r="IH236" s="354"/>
      <c r="II236" s="354"/>
      <c r="IJ236" s="354"/>
      <c r="IK236" s="354"/>
      <c r="IL236" s="354"/>
      <c r="IM236" s="354"/>
      <c r="IN236" s="354"/>
    </row>
    <row r="237" spans="1:248" hidden="1">
      <c r="A237" s="355" t="s">
        <v>680</v>
      </c>
      <c r="B237" s="356"/>
      <c r="C237" s="357"/>
      <c r="D237" s="264"/>
      <c r="E237" s="220"/>
      <c r="F237" s="353"/>
      <c r="G237" s="354"/>
      <c r="H237" s="354"/>
      <c r="I237" s="354"/>
      <c r="J237" s="354"/>
      <c r="K237" s="354"/>
      <c r="L237" s="354"/>
      <c r="M237" s="354"/>
      <c r="N237" s="354"/>
      <c r="O237" s="354"/>
      <c r="P237" s="354"/>
      <c r="Q237" s="354"/>
      <c r="R237" s="354"/>
      <c r="S237" s="354"/>
      <c r="T237" s="354"/>
      <c r="U237" s="354"/>
      <c r="V237" s="354"/>
      <c r="W237" s="354"/>
      <c r="X237" s="354"/>
      <c r="Y237" s="354"/>
      <c r="Z237" s="354"/>
      <c r="AA237" s="354"/>
      <c r="AB237" s="354"/>
      <c r="AC237" s="354"/>
      <c r="AD237" s="354"/>
      <c r="AE237" s="354"/>
      <c r="AF237" s="354"/>
      <c r="AG237" s="354"/>
      <c r="AH237" s="354"/>
      <c r="AI237" s="354"/>
      <c r="AJ237" s="354"/>
      <c r="AK237" s="354"/>
      <c r="AL237" s="354"/>
      <c r="AM237" s="354"/>
      <c r="AN237" s="354"/>
      <c r="AO237" s="354"/>
      <c r="AP237" s="354"/>
      <c r="AQ237" s="354"/>
      <c r="AR237" s="354"/>
      <c r="AS237" s="354"/>
      <c r="AT237" s="354"/>
      <c r="AU237" s="354"/>
      <c r="AV237" s="354"/>
      <c r="AW237" s="354"/>
      <c r="AX237" s="354"/>
      <c r="AY237" s="354"/>
      <c r="AZ237" s="354"/>
      <c r="BA237" s="354"/>
      <c r="BB237" s="354"/>
      <c r="BC237" s="354"/>
      <c r="BD237" s="354"/>
      <c r="BE237" s="354"/>
      <c r="BF237" s="354"/>
      <c r="BG237" s="354"/>
      <c r="BH237" s="354"/>
      <c r="BI237" s="354"/>
      <c r="BJ237" s="354"/>
      <c r="BK237" s="354"/>
      <c r="BL237" s="354"/>
      <c r="BM237" s="354"/>
      <c r="BN237" s="354"/>
      <c r="BO237" s="354"/>
      <c r="BP237" s="354"/>
      <c r="BQ237" s="354"/>
      <c r="BR237" s="354"/>
      <c r="BS237" s="354"/>
      <c r="BT237" s="354"/>
      <c r="BU237" s="354"/>
      <c r="BV237" s="354"/>
      <c r="BW237" s="354"/>
      <c r="BX237" s="354"/>
      <c r="BY237" s="354"/>
      <c r="BZ237" s="354"/>
      <c r="CA237" s="354"/>
      <c r="CB237" s="354"/>
      <c r="CC237" s="354"/>
      <c r="CD237" s="354"/>
      <c r="CE237" s="354"/>
      <c r="CF237" s="354"/>
      <c r="CG237" s="354"/>
      <c r="CH237" s="354"/>
      <c r="CI237" s="354"/>
      <c r="CJ237" s="354"/>
      <c r="CK237" s="354"/>
      <c r="CL237" s="354"/>
      <c r="CM237" s="354"/>
      <c r="CN237" s="354"/>
      <c r="CO237" s="354"/>
      <c r="CP237" s="354"/>
      <c r="CQ237" s="354"/>
      <c r="CR237" s="354"/>
      <c r="CS237" s="354"/>
      <c r="CT237" s="354"/>
      <c r="CU237" s="354"/>
      <c r="CV237" s="354"/>
      <c r="CW237" s="354"/>
      <c r="CX237" s="354"/>
      <c r="CY237" s="354"/>
      <c r="CZ237" s="354"/>
      <c r="DA237" s="354"/>
      <c r="DB237" s="354"/>
      <c r="DC237" s="354"/>
      <c r="DD237" s="354"/>
      <c r="DE237" s="354"/>
      <c r="DF237" s="354"/>
      <c r="DG237" s="354"/>
      <c r="DH237" s="354"/>
      <c r="DI237" s="354"/>
      <c r="DJ237" s="354"/>
      <c r="DK237" s="354"/>
      <c r="DL237" s="354"/>
      <c r="DM237" s="354"/>
      <c r="DN237" s="354"/>
      <c r="DO237" s="354"/>
      <c r="DP237" s="354"/>
      <c r="DQ237" s="354"/>
      <c r="DR237" s="354"/>
      <c r="DS237" s="354"/>
      <c r="DT237" s="354"/>
      <c r="DU237" s="354"/>
      <c r="DV237" s="354"/>
      <c r="DW237" s="354"/>
      <c r="DX237" s="354"/>
      <c r="DY237" s="354"/>
      <c r="DZ237" s="354"/>
      <c r="EA237" s="354"/>
      <c r="EB237" s="354"/>
      <c r="EC237" s="354"/>
      <c r="ED237" s="354"/>
      <c r="EE237" s="354"/>
      <c r="EF237" s="354"/>
      <c r="EG237" s="354"/>
      <c r="EH237" s="354"/>
      <c r="EI237" s="354"/>
      <c r="EJ237" s="354"/>
      <c r="EK237" s="354"/>
      <c r="EL237" s="354"/>
      <c r="EM237" s="354"/>
      <c r="EN237" s="354"/>
      <c r="EO237" s="354"/>
      <c r="EP237" s="354"/>
      <c r="EQ237" s="354"/>
      <c r="ER237" s="354"/>
      <c r="ES237" s="354"/>
      <c r="ET237" s="354"/>
      <c r="EU237" s="354"/>
      <c r="EV237" s="354"/>
      <c r="EW237" s="354"/>
      <c r="EX237" s="354"/>
      <c r="EY237" s="354"/>
      <c r="EZ237" s="354"/>
      <c r="FA237" s="354"/>
      <c r="FB237" s="354"/>
      <c r="FC237" s="354"/>
      <c r="FD237" s="354"/>
      <c r="FE237" s="354"/>
      <c r="FF237" s="354"/>
      <c r="FG237" s="354"/>
      <c r="FH237" s="354"/>
      <c r="FI237" s="354"/>
      <c r="FJ237" s="354"/>
      <c r="FK237" s="354"/>
      <c r="FL237" s="354"/>
      <c r="FM237" s="354"/>
      <c r="FN237" s="354"/>
      <c r="FO237" s="354"/>
      <c r="FP237" s="354"/>
      <c r="FQ237" s="354"/>
      <c r="FR237" s="354"/>
      <c r="FS237" s="354"/>
      <c r="FT237" s="354"/>
      <c r="FU237" s="354"/>
      <c r="FV237" s="354"/>
      <c r="FW237" s="354"/>
      <c r="FX237" s="354"/>
      <c r="FY237" s="354"/>
      <c r="FZ237" s="354"/>
      <c r="GA237" s="354"/>
      <c r="GB237" s="354"/>
      <c r="GC237" s="354"/>
      <c r="GD237" s="354"/>
      <c r="GE237" s="354"/>
      <c r="GF237" s="354"/>
      <c r="GG237" s="354"/>
      <c r="GH237" s="354"/>
      <c r="GI237" s="354"/>
      <c r="GJ237" s="354"/>
      <c r="GK237" s="354"/>
      <c r="GL237" s="354"/>
      <c r="GM237" s="354"/>
      <c r="GN237" s="354"/>
      <c r="GO237" s="354"/>
      <c r="GP237" s="354"/>
      <c r="GQ237" s="354"/>
      <c r="GR237" s="354"/>
      <c r="GS237" s="354"/>
      <c r="GT237" s="354"/>
      <c r="GU237" s="354"/>
      <c r="GV237" s="354"/>
      <c r="GW237" s="354"/>
      <c r="GX237" s="354"/>
      <c r="GY237" s="354"/>
      <c r="GZ237" s="354"/>
      <c r="HA237" s="354"/>
      <c r="HB237" s="354"/>
      <c r="HC237" s="354"/>
      <c r="HD237" s="354"/>
      <c r="HE237" s="354"/>
      <c r="HF237" s="354"/>
      <c r="HG237" s="354"/>
      <c r="HH237" s="354"/>
      <c r="HI237" s="354"/>
      <c r="HJ237" s="354"/>
      <c r="HK237" s="354"/>
      <c r="HL237" s="354"/>
      <c r="HM237" s="354"/>
      <c r="HN237" s="354"/>
      <c r="HO237" s="354"/>
      <c r="HP237" s="354"/>
      <c r="HQ237" s="354"/>
      <c r="HR237" s="354"/>
      <c r="HS237" s="354"/>
      <c r="HT237" s="354"/>
      <c r="HU237" s="354"/>
      <c r="HV237" s="354"/>
      <c r="HW237" s="354"/>
      <c r="HX237" s="354"/>
      <c r="HY237" s="354"/>
      <c r="HZ237" s="354"/>
      <c r="IA237" s="354"/>
      <c r="IB237" s="354"/>
      <c r="IC237" s="354"/>
      <c r="ID237" s="354"/>
      <c r="IE237" s="354"/>
      <c r="IF237" s="354"/>
      <c r="IG237" s="354"/>
      <c r="IH237" s="354"/>
      <c r="II237" s="354"/>
      <c r="IJ237" s="354"/>
      <c r="IK237" s="354"/>
      <c r="IL237" s="354"/>
      <c r="IM237" s="354"/>
      <c r="IN237" s="354"/>
    </row>
    <row r="238" spans="1:248" ht="25.5" hidden="1">
      <c r="A238" s="358" t="s">
        <v>681</v>
      </c>
      <c r="B238" s="356"/>
      <c r="C238" s="357"/>
      <c r="D238" s="264"/>
      <c r="E238" s="220"/>
      <c r="F238" s="353"/>
      <c r="G238" s="354"/>
      <c r="H238" s="354"/>
      <c r="I238" s="354"/>
      <c r="J238" s="354"/>
      <c r="K238" s="354"/>
      <c r="L238" s="354"/>
      <c r="M238" s="354"/>
      <c r="N238" s="354"/>
      <c r="O238" s="354"/>
      <c r="P238" s="354"/>
      <c r="Q238" s="354"/>
      <c r="R238" s="354"/>
      <c r="S238" s="354"/>
      <c r="T238" s="354"/>
      <c r="U238" s="354"/>
      <c r="V238" s="354"/>
      <c r="W238" s="354"/>
      <c r="X238" s="354"/>
      <c r="Y238" s="354"/>
      <c r="Z238" s="354"/>
      <c r="AA238" s="354"/>
      <c r="AB238" s="354"/>
      <c r="AC238" s="354"/>
      <c r="AD238" s="354"/>
      <c r="AE238" s="354"/>
      <c r="AF238" s="354"/>
      <c r="AG238" s="354"/>
      <c r="AH238" s="354"/>
      <c r="AI238" s="354"/>
      <c r="AJ238" s="354"/>
      <c r="AK238" s="354"/>
      <c r="AL238" s="354"/>
      <c r="AM238" s="354"/>
      <c r="AN238" s="354"/>
      <c r="AO238" s="354"/>
      <c r="AP238" s="354"/>
      <c r="AQ238" s="354"/>
      <c r="AR238" s="354"/>
      <c r="AS238" s="354"/>
      <c r="AT238" s="354"/>
      <c r="AU238" s="354"/>
      <c r="AV238" s="354"/>
      <c r="AW238" s="354"/>
      <c r="AX238" s="354"/>
      <c r="AY238" s="354"/>
      <c r="AZ238" s="354"/>
      <c r="BA238" s="354"/>
      <c r="BB238" s="354"/>
      <c r="BC238" s="354"/>
      <c r="BD238" s="354"/>
      <c r="BE238" s="354"/>
      <c r="BF238" s="354"/>
      <c r="BG238" s="354"/>
      <c r="BH238" s="354"/>
      <c r="BI238" s="354"/>
      <c r="BJ238" s="354"/>
      <c r="BK238" s="354"/>
      <c r="BL238" s="354"/>
      <c r="BM238" s="354"/>
      <c r="BN238" s="354"/>
      <c r="BO238" s="354"/>
      <c r="BP238" s="354"/>
      <c r="BQ238" s="354"/>
      <c r="BR238" s="354"/>
      <c r="BS238" s="354"/>
      <c r="BT238" s="354"/>
      <c r="BU238" s="354"/>
      <c r="BV238" s="354"/>
      <c r="BW238" s="354"/>
      <c r="BX238" s="354"/>
      <c r="BY238" s="354"/>
      <c r="BZ238" s="354"/>
      <c r="CA238" s="354"/>
      <c r="CB238" s="354"/>
      <c r="CC238" s="354"/>
      <c r="CD238" s="354"/>
      <c r="CE238" s="354"/>
      <c r="CF238" s="354"/>
      <c r="CG238" s="354"/>
      <c r="CH238" s="354"/>
      <c r="CI238" s="354"/>
      <c r="CJ238" s="354"/>
      <c r="CK238" s="354"/>
      <c r="CL238" s="354"/>
      <c r="CM238" s="354"/>
      <c r="CN238" s="354"/>
      <c r="CO238" s="354"/>
      <c r="CP238" s="354"/>
      <c r="CQ238" s="354"/>
      <c r="CR238" s="354"/>
      <c r="CS238" s="354"/>
      <c r="CT238" s="354"/>
      <c r="CU238" s="354"/>
      <c r="CV238" s="354"/>
      <c r="CW238" s="354"/>
      <c r="CX238" s="354"/>
      <c r="CY238" s="354"/>
      <c r="CZ238" s="354"/>
      <c r="DA238" s="354"/>
      <c r="DB238" s="354"/>
      <c r="DC238" s="354"/>
      <c r="DD238" s="354"/>
      <c r="DE238" s="354"/>
      <c r="DF238" s="354"/>
      <c r="DG238" s="354"/>
      <c r="DH238" s="354"/>
      <c r="DI238" s="354"/>
      <c r="DJ238" s="354"/>
      <c r="DK238" s="354"/>
      <c r="DL238" s="354"/>
      <c r="DM238" s="354"/>
      <c r="DN238" s="354"/>
      <c r="DO238" s="354"/>
      <c r="DP238" s="354"/>
      <c r="DQ238" s="354"/>
      <c r="DR238" s="354"/>
      <c r="DS238" s="354"/>
      <c r="DT238" s="354"/>
      <c r="DU238" s="354"/>
      <c r="DV238" s="354"/>
      <c r="DW238" s="354"/>
      <c r="DX238" s="354"/>
      <c r="DY238" s="354"/>
      <c r="DZ238" s="354"/>
      <c r="EA238" s="354"/>
      <c r="EB238" s="354"/>
      <c r="EC238" s="354"/>
      <c r="ED238" s="354"/>
      <c r="EE238" s="354"/>
      <c r="EF238" s="354"/>
      <c r="EG238" s="354"/>
      <c r="EH238" s="354"/>
      <c r="EI238" s="354"/>
      <c r="EJ238" s="354"/>
      <c r="EK238" s="354"/>
      <c r="EL238" s="354"/>
      <c r="EM238" s="354"/>
      <c r="EN238" s="354"/>
      <c r="EO238" s="354"/>
      <c r="EP238" s="354"/>
      <c r="EQ238" s="354"/>
      <c r="ER238" s="354"/>
      <c r="ES238" s="354"/>
      <c r="ET238" s="354"/>
      <c r="EU238" s="354"/>
      <c r="EV238" s="354"/>
      <c r="EW238" s="354"/>
      <c r="EX238" s="354"/>
      <c r="EY238" s="354"/>
      <c r="EZ238" s="354"/>
      <c r="FA238" s="354"/>
      <c r="FB238" s="354"/>
      <c r="FC238" s="354"/>
      <c r="FD238" s="354"/>
      <c r="FE238" s="354"/>
      <c r="FF238" s="354"/>
      <c r="FG238" s="354"/>
      <c r="FH238" s="354"/>
      <c r="FI238" s="354"/>
      <c r="FJ238" s="354"/>
      <c r="FK238" s="354"/>
      <c r="FL238" s="354"/>
      <c r="FM238" s="354"/>
      <c r="FN238" s="354"/>
      <c r="FO238" s="354"/>
      <c r="FP238" s="354"/>
      <c r="FQ238" s="354"/>
      <c r="FR238" s="354"/>
      <c r="FS238" s="354"/>
      <c r="FT238" s="354"/>
      <c r="FU238" s="354"/>
      <c r="FV238" s="354"/>
      <c r="FW238" s="354"/>
      <c r="FX238" s="354"/>
      <c r="FY238" s="354"/>
      <c r="FZ238" s="354"/>
      <c r="GA238" s="354"/>
      <c r="GB238" s="354"/>
      <c r="GC238" s="354"/>
      <c r="GD238" s="354"/>
      <c r="GE238" s="354"/>
      <c r="GF238" s="354"/>
      <c r="GG238" s="354"/>
      <c r="GH238" s="354"/>
      <c r="GI238" s="354"/>
      <c r="GJ238" s="354"/>
      <c r="GK238" s="354"/>
      <c r="GL238" s="354"/>
      <c r="GM238" s="354"/>
      <c r="GN238" s="354"/>
      <c r="GO238" s="354"/>
      <c r="GP238" s="354"/>
      <c r="GQ238" s="354"/>
      <c r="GR238" s="354"/>
      <c r="GS238" s="354"/>
      <c r="GT238" s="354"/>
      <c r="GU238" s="354"/>
      <c r="GV238" s="354"/>
      <c r="GW238" s="354"/>
      <c r="GX238" s="354"/>
      <c r="GY238" s="354"/>
      <c r="GZ238" s="354"/>
      <c r="HA238" s="354"/>
      <c r="HB238" s="354"/>
      <c r="HC238" s="354"/>
      <c r="HD238" s="354"/>
      <c r="HE238" s="354"/>
      <c r="HF238" s="354"/>
      <c r="HG238" s="354"/>
      <c r="HH238" s="354"/>
      <c r="HI238" s="354"/>
      <c r="HJ238" s="354"/>
      <c r="HK238" s="354"/>
      <c r="HL238" s="354"/>
      <c r="HM238" s="354"/>
      <c r="HN238" s="354"/>
      <c r="HO238" s="354"/>
      <c r="HP238" s="354"/>
      <c r="HQ238" s="354"/>
      <c r="HR238" s="354"/>
      <c r="HS238" s="354"/>
      <c r="HT238" s="354"/>
      <c r="HU238" s="354"/>
      <c r="HV238" s="354"/>
      <c r="HW238" s="354"/>
      <c r="HX238" s="354"/>
      <c r="HY238" s="354"/>
      <c r="HZ238" s="354"/>
      <c r="IA238" s="354"/>
      <c r="IB238" s="354"/>
      <c r="IC238" s="354"/>
      <c r="ID238" s="354"/>
      <c r="IE238" s="354"/>
      <c r="IF238" s="354"/>
      <c r="IG238" s="354"/>
      <c r="IH238" s="354"/>
      <c r="II238" s="354"/>
      <c r="IJ238" s="354"/>
      <c r="IK238" s="354"/>
      <c r="IL238" s="354"/>
      <c r="IM238" s="354"/>
      <c r="IN238" s="354"/>
    </row>
    <row r="239" spans="1:248" hidden="1">
      <c r="A239" s="358" t="s">
        <v>682</v>
      </c>
      <c r="B239" s="356"/>
      <c r="C239" s="357"/>
      <c r="D239" s="264"/>
      <c r="E239" s="220"/>
      <c r="F239" s="353"/>
      <c r="G239" s="354"/>
      <c r="H239" s="354"/>
      <c r="I239" s="354"/>
      <c r="J239" s="354"/>
      <c r="K239" s="354"/>
      <c r="L239" s="354"/>
      <c r="M239" s="354"/>
      <c r="N239" s="354"/>
      <c r="O239" s="354"/>
      <c r="P239" s="354"/>
      <c r="Q239" s="354"/>
      <c r="R239" s="354"/>
      <c r="S239" s="354"/>
      <c r="T239" s="354"/>
      <c r="U239" s="354"/>
      <c r="V239" s="354"/>
      <c r="W239" s="354"/>
      <c r="X239" s="354"/>
      <c r="Y239" s="354"/>
      <c r="Z239" s="354"/>
      <c r="AA239" s="354"/>
      <c r="AB239" s="354"/>
      <c r="AC239" s="354"/>
      <c r="AD239" s="354"/>
      <c r="AE239" s="354"/>
      <c r="AF239" s="354"/>
      <c r="AG239" s="354"/>
      <c r="AH239" s="354"/>
      <c r="AI239" s="354"/>
      <c r="AJ239" s="354"/>
      <c r="AK239" s="354"/>
      <c r="AL239" s="354"/>
      <c r="AM239" s="354"/>
      <c r="AN239" s="354"/>
      <c r="AO239" s="354"/>
      <c r="AP239" s="354"/>
      <c r="AQ239" s="354"/>
      <c r="AR239" s="354"/>
      <c r="AS239" s="354"/>
      <c r="AT239" s="354"/>
      <c r="AU239" s="354"/>
      <c r="AV239" s="354"/>
      <c r="AW239" s="354"/>
      <c r="AX239" s="354"/>
      <c r="AY239" s="354"/>
      <c r="AZ239" s="354"/>
      <c r="BA239" s="354"/>
      <c r="BB239" s="354"/>
      <c r="BC239" s="354"/>
      <c r="BD239" s="354"/>
      <c r="BE239" s="354"/>
      <c r="BF239" s="354"/>
      <c r="BG239" s="354"/>
      <c r="BH239" s="354"/>
      <c r="BI239" s="354"/>
      <c r="BJ239" s="354"/>
      <c r="BK239" s="354"/>
      <c r="BL239" s="354"/>
      <c r="BM239" s="354"/>
      <c r="BN239" s="354"/>
      <c r="BO239" s="354"/>
      <c r="BP239" s="354"/>
      <c r="BQ239" s="354"/>
      <c r="BR239" s="354"/>
      <c r="BS239" s="354"/>
      <c r="BT239" s="354"/>
      <c r="BU239" s="354"/>
      <c r="BV239" s="354"/>
      <c r="BW239" s="354"/>
      <c r="BX239" s="354"/>
      <c r="BY239" s="354"/>
      <c r="BZ239" s="354"/>
      <c r="CA239" s="354"/>
      <c r="CB239" s="354"/>
      <c r="CC239" s="354"/>
      <c r="CD239" s="354"/>
      <c r="CE239" s="354"/>
      <c r="CF239" s="354"/>
      <c r="CG239" s="354"/>
      <c r="CH239" s="354"/>
      <c r="CI239" s="354"/>
      <c r="CJ239" s="354"/>
      <c r="CK239" s="354"/>
      <c r="CL239" s="354"/>
      <c r="CM239" s="354"/>
      <c r="CN239" s="354"/>
      <c r="CO239" s="354"/>
      <c r="CP239" s="354"/>
      <c r="CQ239" s="354"/>
      <c r="CR239" s="354"/>
      <c r="CS239" s="354"/>
      <c r="CT239" s="354"/>
      <c r="CU239" s="354"/>
      <c r="CV239" s="354"/>
      <c r="CW239" s="354"/>
      <c r="CX239" s="354"/>
      <c r="CY239" s="354"/>
      <c r="CZ239" s="354"/>
      <c r="DA239" s="354"/>
      <c r="DB239" s="354"/>
      <c r="DC239" s="354"/>
      <c r="DD239" s="354"/>
      <c r="DE239" s="354"/>
      <c r="DF239" s="354"/>
      <c r="DG239" s="354"/>
      <c r="DH239" s="354"/>
      <c r="DI239" s="354"/>
      <c r="DJ239" s="354"/>
      <c r="DK239" s="354"/>
      <c r="DL239" s="354"/>
      <c r="DM239" s="354"/>
      <c r="DN239" s="354"/>
      <c r="DO239" s="354"/>
      <c r="DP239" s="354"/>
      <c r="DQ239" s="354"/>
      <c r="DR239" s="354"/>
      <c r="DS239" s="354"/>
      <c r="DT239" s="354"/>
      <c r="DU239" s="354"/>
      <c r="DV239" s="354"/>
      <c r="DW239" s="354"/>
      <c r="DX239" s="354"/>
      <c r="DY239" s="354"/>
      <c r="DZ239" s="354"/>
      <c r="EA239" s="354"/>
      <c r="EB239" s="354"/>
      <c r="EC239" s="354"/>
      <c r="ED239" s="354"/>
      <c r="EE239" s="354"/>
      <c r="EF239" s="354"/>
      <c r="EG239" s="354"/>
      <c r="EH239" s="354"/>
      <c r="EI239" s="354"/>
      <c r="EJ239" s="354"/>
      <c r="EK239" s="354"/>
      <c r="EL239" s="354"/>
      <c r="EM239" s="354"/>
      <c r="EN239" s="354"/>
      <c r="EO239" s="354"/>
      <c r="EP239" s="354"/>
      <c r="EQ239" s="354"/>
      <c r="ER239" s="354"/>
      <c r="ES239" s="354"/>
      <c r="ET239" s="354"/>
      <c r="EU239" s="354"/>
      <c r="EV239" s="354"/>
      <c r="EW239" s="354"/>
      <c r="EX239" s="354"/>
      <c r="EY239" s="354"/>
      <c r="EZ239" s="354"/>
      <c r="FA239" s="354"/>
      <c r="FB239" s="354"/>
      <c r="FC239" s="354"/>
      <c r="FD239" s="354"/>
      <c r="FE239" s="354"/>
      <c r="FF239" s="354"/>
      <c r="FG239" s="354"/>
      <c r="FH239" s="354"/>
      <c r="FI239" s="354"/>
      <c r="FJ239" s="354"/>
      <c r="FK239" s="354"/>
      <c r="FL239" s="354"/>
      <c r="FM239" s="354"/>
      <c r="FN239" s="354"/>
      <c r="FO239" s="354"/>
      <c r="FP239" s="354"/>
      <c r="FQ239" s="354"/>
      <c r="FR239" s="354"/>
      <c r="FS239" s="354"/>
      <c r="FT239" s="354"/>
      <c r="FU239" s="354"/>
      <c r="FV239" s="354"/>
      <c r="FW239" s="354"/>
      <c r="FX239" s="354"/>
      <c r="FY239" s="354"/>
      <c r="FZ239" s="354"/>
      <c r="GA239" s="354"/>
      <c r="GB239" s="354"/>
      <c r="GC239" s="354"/>
      <c r="GD239" s="354"/>
      <c r="GE239" s="354"/>
      <c r="GF239" s="354"/>
      <c r="GG239" s="354"/>
      <c r="GH239" s="354"/>
      <c r="GI239" s="354"/>
      <c r="GJ239" s="354"/>
      <c r="GK239" s="354"/>
      <c r="GL239" s="354"/>
      <c r="GM239" s="354"/>
      <c r="GN239" s="354"/>
      <c r="GO239" s="354"/>
      <c r="GP239" s="354"/>
      <c r="GQ239" s="354"/>
      <c r="GR239" s="354"/>
      <c r="GS239" s="354"/>
      <c r="GT239" s="354"/>
      <c r="GU239" s="354"/>
      <c r="GV239" s="354"/>
      <c r="GW239" s="354"/>
      <c r="GX239" s="354"/>
      <c r="GY239" s="354"/>
      <c r="GZ239" s="354"/>
      <c r="HA239" s="354"/>
      <c r="HB239" s="354"/>
      <c r="HC239" s="354"/>
      <c r="HD239" s="354"/>
      <c r="HE239" s="354"/>
      <c r="HF239" s="354"/>
      <c r="HG239" s="354"/>
      <c r="HH239" s="354"/>
      <c r="HI239" s="354"/>
      <c r="HJ239" s="354"/>
      <c r="HK239" s="354"/>
      <c r="HL239" s="354"/>
      <c r="HM239" s="354"/>
      <c r="HN239" s="354"/>
      <c r="HO239" s="354"/>
      <c r="HP239" s="354"/>
      <c r="HQ239" s="354"/>
      <c r="HR239" s="354"/>
      <c r="HS239" s="354"/>
      <c r="HT239" s="354"/>
      <c r="HU239" s="354"/>
      <c r="HV239" s="354"/>
      <c r="HW239" s="354"/>
      <c r="HX239" s="354"/>
      <c r="HY239" s="354"/>
      <c r="HZ239" s="354"/>
      <c r="IA239" s="354"/>
      <c r="IB239" s="354"/>
      <c r="IC239" s="354"/>
      <c r="ID239" s="354"/>
      <c r="IE239" s="354"/>
      <c r="IF239" s="354"/>
      <c r="IG239" s="354"/>
      <c r="IH239" s="354"/>
      <c r="II239" s="354"/>
      <c r="IJ239" s="354"/>
      <c r="IK239" s="354"/>
      <c r="IL239" s="354"/>
      <c r="IM239" s="354"/>
      <c r="IN239" s="354"/>
    </row>
    <row r="240" spans="1:248">
      <c r="A240" s="815" t="s">
        <v>871</v>
      </c>
      <c r="B240" s="815"/>
      <c r="C240" s="815"/>
      <c r="D240" s="815"/>
      <c r="E240" s="815"/>
      <c r="F240" s="755">
        <f>(E242+E243+E244+E245+E246+E247+E248+E249+E250+E251+E252+E253+E254)/13</f>
        <v>96.223776223776227</v>
      </c>
    </row>
    <row r="241" spans="1:248" ht="33.75" customHeight="1">
      <c r="A241" s="809" t="s">
        <v>683</v>
      </c>
      <c r="B241" s="810"/>
      <c r="C241" s="810"/>
      <c r="D241" s="810"/>
      <c r="E241" s="811"/>
      <c r="F241" s="353"/>
      <c r="G241" s="354"/>
      <c r="H241" s="354"/>
      <c r="I241" s="354"/>
      <c r="J241" s="354"/>
      <c r="K241" s="354"/>
      <c r="L241" s="354"/>
      <c r="M241" s="354"/>
      <c r="N241" s="354"/>
      <c r="O241" s="354"/>
      <c r="P241" s="354"/>
      <c r="Q241" s="354"/>
      <c r="R241" s="354"/>
      <c r="S241" s="354"/>
      <c r="T241" s="354"/>
      <c r="U241" s="354"/>
      <c r="V241" s="354"/>
      <c r="W241" s="354"/>
      <c r="X241" s="354"/>
      <c r="Y241" s="354"/>
      <c r="Z241" s="354"/>
      <c r="AA241" s="354"/>
      <c r="AB241" s="354"/>
      <c r="AC241" s="354"/>
      <c r="AD241" s="354"/>
      <c r="AE241" s="354"/>
      <c r="AF241" s="354"/>
      <c r="AG241" s="354"/>
      <c r="AH241" s="354"/>
      <c r="AI241" s="354"/>
      <c r="AJ241" s="354"/>
      <c r="AK241" s="354"/>
      <c r="AL241" s="354"/>
      <c r="AM241" s="354"/>
      <c r="AN241" s="354"/>
      <c r="AO241" s="354"/>
      <c r="AP241" s="354"/>
      <c r="AQ241" s="354"/>
      <c r="AR241" s="354"/>
      <c r="AS241" s="354"/>
      <c r="AT241" s="354"/>
      <c r="AU241" s="354"/>
      <c r="AV241" s="354"/>
      <c r="AW241" s="354"/>
      <c r="AX241" s="354"/>
      <c r="AY241" s="354"/>
      <c r="AZ241" s="354"/>
      <c r="BA241" s="354"/>
      <c r="BB241" s="354"/>
      <c r="BC241" s="354"/>
      <c r="BD241" s="354"/>
      <c r="BE241" s="354"/>
      <c r="BF241" s="354"/>
      <c r="BG241" s="354"/>
      <c r="BH241" s="354"/>
      <c r="BI241" s="354"/>
      <c r="BJ241" s="354"/>
      <c r="BK241" s="354"/>
      <c r="BL241" s="354"/>
      <c r="BM241" s="354"/>
      <c r="BN241" s="354"/>
      <c r="BO241" s="354"/>
      <c r="BP241" s="354"/>
      <c r="BQ241" s="354"/>
      <c r="BR241" s="354"/>
      <c r="BS241" s="354"/>
      <c r="BT241" s="354"/>
      <c r="BU241" s="354"/>
      <c r="BV241" s="354"/>
      <c r="BW241" s="354"/>
      <c r="BX241" s="354"/>
      <c r="BY241" s="354"/>
      <c r="BZ241" s="354"/>
      <c r="CA241" s="354"/>
      <c r="CB241" s="354"/>
      <c r="CC241" s="354"/>
      <c r="CD241" s="354"/>
      <c r="CE241" s="354"/>
      <c r="CF241" s="354"/>
      <c r="CG241" s="354"/>
      <c r="CH241" s="354"/>
      <c r="CI241" s="354"/>
      <c r="CJ241" s="354"/>
      <c r="CK241" s="354"/>
      <c r="CL241" s="354"/>
      <c r="CM241" s="354"/>
      <c r="CN241" s="354"/>
      <c r="CO241" s="354"/>
      <c r="CP241" s="354"/>
      <c r="CQ241" s="354"/>
      <c r="CR241" s="354"/>
      <c r="CS241" s="354"/>
      <c r="CT241" s="354"/>
      <c r="CU241" s="354"/>
      <c r="CV241" s="354"/>
      <c r="CW241" s="354"/>
      <c r="CX241" s="354"/>
      <c r="CY241" s="354"/>
      <c r="CZ241" s="354"/>
      <c r="DA241" s="354"/>
      <c r="DB241" s="354"/>
      <c r="DC241" s="354"/>
      <c r="DD241" s="354"/>
      <c r="DE241" s="354"/>
      <c r="DF241" s="354"/>
      <c r="DG241" s="354"/>
      <c r="DH241" s="354"/>
      <c r="DI241" s="354"/>
      <c r="DJ241" s="354"/>
      <c r="DK241" s="354"/>
      <c r="DL241" s="354"/>
      <c r="DM241" s="354"/>
      <c r="DN241" s="354"/>
      <c r="DO241" s="354"/>
      <c r="DP241" s="354"/>
      <c r="DQ241" s="354"/>
      <c r="DR241" s="354"/>
      <c r="DS241" s="354"/>
      <c r="DT241" s="354"/>
      <c r="DU241" s="354"/>
      <c r="DV241" s="354"/>
      <c r="DW241" s="354"/>
      <c r="DX241" s="354"/>
      <c r="DY241" s="354"/>
      <c r="DZ241" s="354"/>
      <c r="EA241" s="354"/>
      <c r="EB241" s="354"/>
      <c r="EC241" s="354"/>
      <c r="ED241" s="354"/>
      <c r="EE241" s="354"/>
      <c r="EF241" s="354"/>
      <c r="EG241" s="354"/>
      <c r="EH241" s="354"/>
      <c r="EI241" s="354"/>
      <c r="EJ241" s="354"/>
      <c r="EK241" s="354"/>
      <c r="EL241" s="354"/>
      <c r="EM241" s="354"/>
      <c r="EN241" s="354"/>
      <c r="EO241" s="354"/>
      <c r="EP241" s="354"/>
      <c r="EQ241" s="354"/>
      <c r="ER241" s="354"/>
      <c r="ES241" s="354"/>
      <c r="ET241" s="354"/>
      <c r="EU241" s="354"/>
      <c r="EV241" s="354"/>
      <c r="EW241" s="354"/>
      <c r="EX241" s="354"/>
      <c r="EY241" s="354"/>
      <c r="EZ241" s="354"/>
      <c r="FA241" s="354"/>
      <c r="FB241" s="354"/>
      <c r="FC241" s="354"/>
      <c r="FD241" s="354"/>
      <c r="FE241" s="354"/>
      <c r="FF241" s="354"/>
      <c r="FG241" s="354"/>
      <c r="FH241" s="354"/>
      <c r="FI241" s="354"/>
      <c r="FJ241" s="354"/>
      <c r="FK241" s="354"/>
      <c r="FL241" s="354"/>
      <c r="FM241" s="354"/>
      <c r="FN241" s="354"/>
      <c r="FO241" s="354"/>
      <c r="FP241" s="354"/>
      <c r="FQ241" s="354"/>
      <c r="FR241" s="354"/>
      <c r="FS241" s="354"/>
      <c r="FT241" s="354"/>
      <c r="FU241" s="354"/>
      <c r="FV241" s="354"/>
      <c r="FW241" s="354"/>
      <c r="FX241" s="354"/>
      <c r="FY241" s="354"/>
      <c r="FZ241" s="354"/>
      <c r="GA241" s="354"/>
      <c r="GB241" s="354"/>
      <c r="GC241" s="354"/>
      <c r="GD241" s="354"/>
      <c r="GE241" s="354"/>
      <c r="GF241" s="354"/>
      <c r="GG241" s="354"/>
      <c r="GH241" s="354"/>
      <c r="GI241" s="354"/>
      <c r="GJ241" s="354"/>
      <c r="GK241" s="354"/>
      <c r="GL241" s="354"/>
      <c r="GM241" s="354"/>
      <c r="GN241" s="354"/>
      <c r="GO241" s="354"/>
      <c r="GP241" s="354"/>
      <c r="GQ241" s="354"/>
      <c r="GR241" s="354"/>
      <c r="GS241" s="354"/>
      <c r="GT241" s="354"/>
      <c r="GU241" s="354"/>
      <c r="GV241" s="354"/>
      <c r="GW241" s="354"/>
      <c r="GX241" s="354"/>
      <c r="GY241" s="354"/>
      <c r="GZ241" s="354"/>
      <c r="HA241" s="354"/>
      <c r="HB241" s="354"/>
      <c r="HC241" s="354"/>
      <c r="HD241" s="354"/>
      <c r="HE241" s="354"/>
      <c r="HF241" s="354"/>
      <c r="HG241" s="354"/>
      <c r="HH241" s="354"/>
      <c r="HI241" s="354"/>
      <c r="HJ241" s="354"/>
      <c r="HK241" s="354"/>
      <c r="HL241" s="354"/>
      <c r="HM241" s="354"/>
      <c r="HN241" s="354"/>
      <c r="HO241" s="354"/>
      <c r="HP241" s="354"/>
      <c r="HQ241" s="354"/>
      <c r="HR241" s="354"/>
      <c r="HS241" s="354"/>
      <c r="HT241" s="354"/>
      <c r="HU241" s="354"/>
      <c r="HV241" s="354"/>
      <c r="HW241" s="354"/>
      <c r="HX241" s="354"/>
      <c r="HY241" s="354"/>
      <c r="HZ241" s="354"/>
      <c r="IA241" s="354"/>
      <c r="IB241" s="354"/>
      <c r="IC241" s="354"/>
      <c r="ID241" s="354"/>
      <c r="IE241" s="354"/>
      <c r="IF241" s="354"/>
      <c r="IG241" s="354"/>
      <c r="IH241" s="354"/>
      <c r="II241" s="354"/>
      <c r="IJ241" s="354"/>
      <c r="IK241" s="354"/>
      <c r="IL241" s="354"/>
      <c r="IM241" s="354"/>
      <c r="IN241" s="354"/>
    </row>
    <row r="242" spans="1:248" ht="25.5">
      <c r="A242" s="299" t="s">
        <v>927</v>
      </c>
      <c r="B242" s="493" t="s">
        <v>501</v>
      </c>
      <c r="C242" s="495">
        <v>4</v>
      </c>
      <c r="D242" s="244">
        <v>8</v>
      </c>
      <c r="E242" s="220">
        <v>100</v>
      </c>
      <c r="F242" s="353"/>
      <c r="G242" s="354"/>
      <c r="H242" s="354"/>
      <c r="I242" s="354"/>
      <c r="J242" s="354"/>
      <c r="K242" s="354"/>
      <c r="L242" s="354"/>
      <c r="M242" s="354"/>
      <c r="N242" s="354"/>
      <c r="O242" s="354"/>
      <c r="P242" s="354"/>
      <c r="Q242" s="354"/>
      <c r="R242" s="354"/>
      <c r="S242" s="354"/>
      <c r="T242" s="354"/>
      <c r="U242" s="354"/>
      <c r="V242" s="354"/>
      <c r="W242" s="354"/>
      <c r="X242" s="354"/>
      <c r="Y242" s="354"/>
      <c r="Z242" s="354"/>
      <c r="AA242" s="354"/>
      <c r="AB242" s="354"/>
      <c r="AC242" s="354"/>
      <c r="AD242" s="354"/>
      <c r="AE242" s="354"/>
      <c r="AF242" s="354"/>
      <c r="AG242" s="354"/>
      <c r="AH242" s="354"/>
      <c r="AI242" s="354"/>
      <c r="AJ242" s="354"/>
      <c r="AK242" s="354"/>
      <c r="AL242" s="354"/>
      <c r="AM242" s="354"/>
      <c r="AN242" s="354"/>
      <c r="AO242" s="354"/>
      <c r="AP242" s="354"/>
      <c r="AQ242" s="354"/>
      <c r="AR242" s="354"/>
      <c r="AS242" s="354"/>
      <c r="AT242" s="354"/>
      <c r="AU242" s="354"/>
      <c r="AV242" s="354"/>
      <c r="AW242" s="354"/>
      <c r="AX242" s="354"/>
      <c r="AY242" s="354"/>
      <c r="AZ242" s="354"/>
      <c r="BA242" s="354"/>
      <c r="BB242" s="354"/>
      <c r="BC242" s="354"/>
      <c r="BD242" s="354"/>
      <c r="BE242" s="354"/>
      <c r="BF242" s="354"/>
      <c r="BG242" s="354"/>
      <c r="BH242" s="354"/>
      <c r="BI242" s="354"/>
      <c r="BJ242" s="354"/>
      <c r="BK242" s="354"/>
      <c r="BL242" s="354"/>
      <c r="BM242" s="354"/>
      <c r="BN242" s="354"/>
      <c r="BO242" s="354"/>
      <c r="BP242" s="354"/>
      <c r="BQ242" s="354"/>
      <c r="BR242" s="354"/>
      <c r="BS242" s="354"/>
      <c r="BT242" s="354"/>
      <c r="BU242" s="354"/>
      <c r="BV242" s="354"/>
      <c r="BW242" s="354"/>
      <c r="BX242" s="354"/>
      <c r="BY242" s="354"/>
      <c r="BZ242" s="354"/>
      <c r="CA242" s="354"/>
      <c r="CB242" s="354"/>
      <c r="CC242" s="354"/>
      <c r="CD242" s="354"/>
      <c r="CE242" s="354"/>
      <c r="CF242" s="354"/>
      <c r="CG242" s="354"/>
      <c r="CH242" s="354"/>
      <c r="CI242" s="354"/>
      <c r="CJ242" s="354"/>
      <c r="CK242" s="354"/>
      <c r="CL242" s="354"/>
      <c r="CM242" s="354"/>
      <c r="CN242" s="354"/>
      <c r="CO242" s="354"/>
      <c r="CP242" s="354"/>
      <c r="CQ242" s="354"/>
      <c r="CR242" s="354"/>
      <c r="CS242" s="354"/>
      <c r="CT242" s="354"/>
      <c r="CU242" s="354"/>
      <c r="CV242" s="354"/>
      <c r="CW242" s="354"/>
      <c r="CX242" s="354"/>
      <c r="CY242" s="354"/>
      <c r="CZ242" s="354"/>
      <c r="DA242" s="354"/>
      <c r="DB242" s="354"/>
      <c r="DC242" s="354"/>
      <c r="DD242" s="354"/>
      <c r="DE242" s="354"/>
      <c r="DF242" s="354"/>
      <c r="DG242" s="354"/>
      <c r="DH242" s="354"/>
      <c r="DI242" s="354"/>
      <c r="DJ242" s="354"/>
      <c r="DK242" s="354"/>
      <c r="DL242" s="354"/>
      <c r="DM242" s="354"/>
      <c r="DN242" s="354"/>
      <c r="DO242" s="354"/>
      <c r="DP242" s="354"/>
      <c r="DQ242" s="354"/>
      <c r="DR242" s="354"/>
      <c r="DS242" s="354"/>
      <c r="DT242" s="354"/>
      <c r="DU242" s="354"/>
      <c r="DV242" s="354"/>
      <c r="DW242" s="354"/>
      <c r="DX242" s="354"/>
      <c r="DY242" s="354"/>
      <c r="DZ242" s="354"/>
      <c r="EA242" s="354"/>
      <c r="EB242" s="354"/>
      <c r="EC242" s="354"/>
      <c r="ED242" s="354"/>
      <c r="EE242" s="354"/>
      <c r="EF242" s="354"/>
      <c r="EG242" s="354"/>
      <c r="EH242" s="354"/>
      <c r="EI242" s="354"/>
      <c r="EJ242" s="354"/>
      <c r="EK242" s="354"/>
      <c r="EL242" s="354"/>
      <c r="EM242" s="354"/>
      <c r="EN242" s="354"/>
      <c r="EO242" s="354"/>
      <c r="EP242" s="354"/>
      <c r="EQ242" s="354"/>
      <c r="ER242" s="354"/>
      <c r="ES242" s="354"/>
      <c r="ET242" s="354"/>
      <c r="EU242" s="354"/>
      <c r="EV242" s="354"/>
      <c r="EW242" s="354"/>
      <c r="EX242" s="354"/>
      <c r="EY242" s="354"/>
      <c r="EZ242" s="354"/>
      <c r="FA242" s="354"/>
      <c r="FB242" s="354"/>
      <c r="FC242" s="354"/>
      <c r="FD242" s="354"/>
      <c r="FE242" s="354"/>
      <c r="FF242" s="354"/>
      <c r="FG242" s="354"/>
      <c r="FH242" s="354"/>
      <c r="FI242" s="354"/>
      <c r="FJ242" s="354"/>
      <c r="FK242" s="354"/>
      <c r="FL242" s="354"/>
      <c r="FM242" s="354"/>
      <c r="FN242" s="354"/>
      <c r="FO242" s="354"/>
      <c r="FP242" s="354"/>
      <c r="FQ242" s="354"/>
      <c r="FR242" s="354"/>
      <c r="FS242" s="354"/>
      <c r="FT242" s="354"/>
      <c r="FU242" s="354"/>
      <c r="FV242" s="354"/>
      <c r="FW242" s="354"/>
      <c r="FX242" s="354"/>
      <c r="FY242" s="354"/>
      <c r="FZ242" s="354"/>
      <c r="GA242" s="354"/>
      <c r="GB242" s="354"/>
      <c r="GC242" s="354"/>
      <c r="GD242" s="354"/>
      <c r="GE242" s="354"/>
      <c r="GF242" s="354"/>
      <c r="GG242" s="354"/>
      <c r="GH242" s="354"/>
      <c r="GI242" s="354"/>
      <c r="GJ242" s="354"/>
      <c r="GK242" s="354"/>
      <c r="GL242" s="354"/>
      <c r="GM242" s="354"/>
      <c r="GN242" s="354"/>
      <c r="GO242" s="354"/>
      <c r="GP242" s="354"/>
      <c r="GQ242" s="354"/>
      <c r="GR242" s="354"/>
      <c r="GS242" s="354"/>
      <c r="GT242" s="354"/>
      <c r="GU242" s="354"/>
      <c r="GV242" s="354"/>
      <c r="GW242" s="354"/>
      <c r="GX242" s="354"/>
      <c r="GY242" s="354"/>
      <c r="GZ242" s="354"/>
      <c r="HA242" s="354"/>
      <c r="HB242" s="354"/>
      <c r="HC242" s="354"/>
      <c r="HD242" s="354"/>
      <c r="HE242" s="354"/>
      <c r="HF242" s="354"/>
      <c r="HG242" s="354"/>
      <c r="HH242" s="354"/>
      <c r="HI242" s="354"/>
      <c r="HJ242" s="354"/>
      <c r="HK242" s="354"/>
      <c r="HL242" s="354"/>
      <c r="HM242" s="354"/>
      <c r="HN242" s="354"/>
      <c r="HO242" s="354"/>
      <c r="HP242" s="354"/>
      <c r="HQ242" s="354"/>
      <c r="HR242" s="354"/>
      <c r="HS242" s="354"/>
      <c r="HT242" s="354"/>
      <c r="HU242" s="354"/>
      <c r="HV242" s="354"/>
      <c r="HW242" s="354"/>
      <c r="HX242" s="354"/>
      <c r="HY242" s="354"/>
      <c r="HZ242" s="354"/>
      <c r="IA242" s="354"/>
      <c r="IB242" s="354"/>
      <c r="IC242" s="354"/>
      <c r="ID242" s="354"/>
      <c r="IE242" s="354"/>
      <c r="IF242" s="354"/>
      <c r="IG242" s="354"/>
      <c r="IH242" s="354"/>
      <c r="II242" s="354"/>
      <c r="IJ242" s="354"/>
      <c r="IK242" s="354"/>
      <c r="IL242" s="354"/>
      <c r="IM242" s="354"/>
      <c r="IN242" s="354"/>
    </row>
    <row r="243" spans="1:248">
      <c r="A243" s="330" t="s">
        <v>684</v>
      </c>
      <c r="B243" s="493" t="s">
        <v>501</v>
      </c>
      <c r="C243" s="495">
        <v>50</v>
      </c>
      <c r="D243" s="244">
        <v>50</v>
      </c>
      <c r="E243" s="220">
        <f t="shared" ref="E243:E252" si="8">D243/C243*100</f>
        <v>100</v>
      </c>
      <c r="F243" s="353"/>
      <c r="G243" s="354"/>
      <c r="H243" s="354"/>
      <c r="I243" s="354"/>
      <c r="J243" s="354"/>
      <c r="K243" s="354"/>
      <c r="L243" s="354"/>
      <c r="M243" s="354"/>
      <c r="N243" s="354"/>
      <c r="O243" s="354"/>
      <c r="P243" s="354"/>
      <c r="Q243" s="354"/>
      <c r="R243" s="354"/>
      <c r="S243" s="354"/>
      <c r="T243" s="354"/>
      <c r="U243" s="354"/>
      <c r="V243" s="354"/>
      <c r="W243" s="354"/>
      <c r="X243" s="354"/>
      <c r="Y243" s="354"/>
      <c r="Z243" s="354"/>
      <c r="AA243" s="354"/>
      <c r="AB243" s="354"/>
      <c r="AC243" s="354"/>
      <c r="AD243" s="354"/>
      <c r="AE243" s="354"/>
      <c r="AF243" s="354"/>
      <c r="AG243" s="354"/>
      <c r="AH243" s="354"/>
      <c r="AI243" s="354"/>
      <c r="AJ243" s="354"/>
      <c r="AK243" s="354"/>
      <c r="AL243" s="354"/>
      <c r="AM243" s="354"/>
      <c r="AN243" s="354"/>
      <c r="AO243" s="354"/>
      <c r="AP243" s="354"/>
      <c r="AQ243" s="354"/>
      <c r="AR243" s="354"/>
      <c r="AS243" s="354"/>
      <c r="AT243" s="354"/>
      <c r="AU243" s="354"/>
      <c r="AV243" s="354"/>
      <c r="AW243" s="354"/>
      <c r="AX243" s="354"/>
      <c r="AY243" s="354"/>
      <c r="AZ243" s="354"/>
      <c r="BA243" s="354"/>
      <c r="BB243" s="354"/>
      <c r="BC243" s="354"/>
      <c r="BD243" s="354"/>
      <c r="BE243" s="354"/>
      <c r="BF243" s="354"/>
      <c r="BG243" s="354"/>
      <c r="BH243" s="354"/>
      <c r="BI243" s="354"/>
      <c r="BJ243" s="354"/>
      <c r="BK243" s="354"/>
      <c r="BL243" s="354"/>
      <c r="BM243" s="354"/>
      <c r="BN243" s="354"/>
      <c r="BO243" s="354"/>
      <c r="BP243" s="354"/>
      <c r="BQ243" s="354"/>
      <c r="BR243" s="354"/>
      <c r="BS243" s="354"/>
      <c r="BT243" s="354"/>
      <c r="BU243" s="354"/>
      <c r="BV243" s="354"/>
      <c r="BW243" s="354"/>
      <c r="BX243" s="354"/>
      <c r="BY243" s="354"/>
      <c r="BZ243" s="354"/>
      <c r="CA243" s="354"/>
      <c r="CB243" s="354"/>
      <c r="CC243" s="354"/>
      <c r="CD243" s="354"/>
      <c r="CE243" s="354"/>
      <c r="CF243" s="354"/>
      <c r="CG243" s="354"/>
      <c r="CH243" s="354"/>
      <c r="CI243" s="354"/>
      <c r="CJ243" s="354"/>
      <c r="CK243" s="354"/>
      <c r="CL243" s="354"/>
      <c r="CM243" s="354"/>
      <c r="CN243" s="354"/>
      <c r="CO243" s="354"/>
      <c r="CP243" s="354"/>
      <c r="CQ243" s="354"/>
      <c r="CR243" s="354"/>
      <c r="CS243" s="354"/>
      <c r="CT243" s="354"/>
      <c r="CU243" s="354"/>
      <c r="CV243" s="354"/>
      <c r="CW243" s="354"/>
      <c r="CX243" s="354"/>
      <c r="CY243" s="354"/>
      <c r="CZ243" s="354"/>
      <c r="DA243" s="354"/>
      <c r="DB243" s="354"/>
      <c r="DC243" s="354"/>
      <c r="DD243" s="354"/>
      <c r="DE243" s="354"/>
      <c r="DF243" s="354"/>
      <c r="DG243" s="354"/>
      <c r="DH243" s="354"/>
      <c r="DI243" s="354"/>
      <c r="DJ243" s="354"/>
      <c r="DK243" s="354"/>
      <c r="DL243" s="354"/>
      <c r="DM243" s="354"/>
      <c r="DN243" s="354"/>
      <c r="DO243" s="354"/>
      <c r="DP243" s="354"/>
      <c r="DQ243" s="354"/>
      <c r="DR243" s="354"/>
      <c r="DS243" s="354"/>
      <c r="DT243" s="354"/>
      <c r="DU243" s="354"/>
      <c r="DV243" s="354"/>
      <c r="DW243" s="354"/>
      <c r="DX243" s="354"/>
      <c r="DY243" s="354"/>
      <c r="DZ243" s="354"/>
      <c r="EA243" s="354"/>
      <c r="EB243" s="354"/>
      <c r="EC243" s="354"/>
      <c r="ED243" s="354"/>
      <c r="EE243" s="354"/>
      <c r="EF243" s="354"/>
      <c r="EG243" s="354"/>
      <c r="EH243" s="354"/>
      <c r="EI243" s="354"/>
      <c r="EJ243" s="354"/>
      <c r="EK243" s="354"/>
      <c r="EL243" s="354"/>
      <c r="EM243" s="354"/>
      <c r="EN243" s="354"/>
      <c r="EO243" s="354"/>
      <c r="EP243" s="354"/>
      <c r="EQ243" s="354"/>
      <c r="ER243" s="354"/>
      <c r="ES243" s="354"/>
      <c r="ET243" s="354"/>
      <c r="EU243" s="354"/>
      <c r="EV243" s="354"/>
      <c r="EW243" s="354"/>
      <c r="EX243" s="354"/>
      <c r="EY243" s="354"/>
      <c r="EZ243" s="354"/>
      <c r="FA243" s="354"/>
      <c r="FB243" s="354"/>
      <c r="FC243" s="354"/>
      <c r="FD243" s="354"/>
      <c r="FE243" s="354"/>
      <c r="FF243" s="354"/>
      <c r="FG243" s="354"/>
      <c r="FH243" s="354"/>
      <c r="FI243" s="354"/>
      <c r="FJ243" s="354"/>
      <c r="FK243" s="354"/>
      <c r="FL243" s="354"/>
      <c r="FM243" s="354"/>
      <c r="FN243" s="354"/>
      <c r="FO243" s="354"/>
      <c r="FP243" s="354"/>
      <c r="FQ243" s="354"/>
      <c r="FR243" s="354"/>
      <c r="FS243" s="354"/>
      <c r="FT243" s="354"/>
      <c r="FU243" s="354"/>
      <c r="FV243" s="354"/>
      <c r="FW243" s="354"/>
      <c r="FX243" s="354"/>
      <c r="FY243" s="354"/>
      <c r="FZ243" s="354"/>
      <c r="GA243" s="354"/>
      <c r="GB243" s="354"/>
      <c r="GC243" s="354"/>
      <c r="GD243" s="354"/>
      <c r="GE243" s="354"/>
      <c r="GF243" s="354"/>
      <c r="GG243" s="354"/>
      <c r="GH243" s="354"/>
      <c r="GI243" s="354"/>
      <c r="GJ243" s="354"/>
      <c r="GK243" s="354"/>
      <c r="GL243" s="354"/>
      <c r="GM243" s="354"/>
      <c r="GN243" s="354"/>
      <c r="GO243" s="354"/>
      <c r="GP243" s="354"/>
      <c r="GQ243" s="354"/>
      <c r="GR243" s="354"/>
      <c r="GS243" s="354"/>
      <c r="GT243" s="354"/>
      <c r="GU243" s="354"/>
      <c r="GV243" s="354"/>
      <c r="GW243" s="354"/>
      <c r="GX243" s="354"/>
      <c r="GY243" s="354"/>
      <c r="GZ243" s="354"/>
      <c r="HA243" s="354"/>
      <c r="HB243" s="354"/>
      <c r="HC243" s="354"/>
      <c r="HD243" s="354"/>
      <c r="HE243" s="354"/>
      <c r="HF243" s="354"/>
      <c r="HG243" s="354"/>
      <c r="HH243" s="354"/>
      <c r="HI243" s="354"/>
      <c r="HJ243" s="354"/>
      <c r="HK243" s="354"/>
      <c r="HL243" s="354"/>
      <c r="HM243" s="354"/>
      <c r="HN243" s="354"/>
      <c r="HO243" s="354"/>
      <c r="HP243" s="354"/>
      <c r="HQ243" s="354"/>
      <c r="HR243" s="354"/>
      <c r="HS243" s="354"/>
      <c r="HT243" s="354"/>
      <c r="HU243" s="354"/>
      <c r="HV243" s="354"/>
      <c r="HW243" s="354"/>
      <c r="HX243" s="354"/>
      <c r="HY243" s="354"/>
      <c r="HZ243" s="354"/>
      <c r="IA243" s="354"/>
      <c r="IB243" s="354"/>
      <c r="IC243" s="354"/>
      <c r="ID243" s="354"/>
      <c r="IE243" s="354"/>
      <c r="IF243" s="354"/>
      <c r="IG243" s="354"/>
      <c r="IH243" s="354"/>
      <c r="II243" s="354"/>
      <c r="IJ243" s="354"/>
      <c r="IK243" s="354"/>
      <c r="IL243" s="354"/>
      <c r="IM243" s="354"/>
      <c r="IN243" s="354"/>
    </row>
    <row r="244" spans="1:248" ht="25.5">
      <c r="A244" s="299" t="s">
        <v>928</v>
      </c>
      <c r="B244" s="493" t="s">
        <v>501</v>
      </c>
      <c r="C244" s="495">
        <v>1800</v>
      </c>
      <c r="D244" s="244">
        <v>2174</v>
      </c>
      <c r="E244" s="220">
        <v>100</v>
      </c>
      <c r="F244" s="353"/>
      <c r="G244" s="354"/>
      <c r="H244" s="354"/>
      <c r="I244" s="354"/>
      <c r="J244" s="354"/>
      <c r="K244" s="354"/>
      <c r="L244" s="354"/>
      <c r="M244" s="354"/>
      <c r="N244" s="354"/>
      <c r="O244" s="354"/>
      <c r="P244" s="354"/>
      <c r="Q244" s="354"/>
      <c r="R244" s="354"/>
      <c r="S244" s="354"/>
      <c r="T244" s="354"/>
      <c r="U244" s="354"/>
      <c r="V244" s="354"/>
      <c r="W244" s="354"/>
      <c r="X244" s="354"/>
      <c r="Y244" s="354"/>
      <c r="Z244" s="354"/>
      <c r="AA244" s="354"/>
      <c r="AB244" s="354"/>
      <c r="AC244" s="354"/>
      <c r="AD244" s="354"/>
      <c r="AE244" s="354"/>
      <c r="AF244" s="354"/>
      <c r="AG244" s="354"/>
      <c r="AH244" s="354"/>
      <c r="AI244" s="354"/>
      <c r="AJ244" s="354"/>
      <c r="AK244" s="354"/>
      <c r="AL244" s="354"/>
      <c r="AM244" s="354"/>
      <c r="AN244" s="354"/>
      <c r="AO244" s="354"/>
      <c r="AP244" s="354"/>
      <c r="AQ244" s="354"/>
      <c r="AR244" s="354"/>
      <c r="AS244" s="354"/>
      <c r="AT244" s="354"/>
      <c r="AU244" s="354"/>
      <c r="AV244" s="354"/>
      <c r="AW244" s="354"/>
      <c r="AX244" s="354"/>
      <c r="AY244" s="354"/>
      <c r="AZ244" s="354"/>
      <c r="BA244" s="354"/>
      <c r="BB244" s="354"/>
      <c r="BC244" s="354"/>
      <c r="BD244" s="354"/>
      <c r="BE244" s="354"/>
      <c r="BF244" s="354"/>
      <c r="BG244" s="354"/>
      <c r="BH244" s="354"/>
      <c r="BI244" s="354"/>
      <c r="BJ244" s="354"/>
      <c r="BK244" s="354"/>
      <c r="BL244" s="354"/>
      <c r="BM244" s="354"/>
      <c r="BN244" s="354"/>
      <c r="BO244" s="354"/>
      <c r="BP244" s="354"/>
      <c r="BQ244" s="354"/>
      <c r="BR244" s="354"/>
      <c r="BS244" s="354"/>
      <c r="BT244" s="354"/>
      <c r="BU244" s="354"/>
      <c r="BV244" s="354"/>
      <c r="BW244" s="354"/>
      <c r="BX244" s="354"/>
      <c r="BY244" s="354"/>
      <c r="BZ244" s="354"/>
      <c r="CA244" s="354"/>
      <c r="CB244" s="354"/>
      <c r="CC244" s="354"/>
      <c r="CD244" s="354"/>
      <c r="CE244" s="354"/>
      <c r="CF244" s="354"/>
      <c r="CG244" s="354"/>
      <c r="CH244" s="354"/>
      <c r="CI244" s="354"/>
      <c r="CJ244" s="354"/>
      <c r="CK244" s="354"/>
      <c r="CL244" s="354"/>
      <c r="CM244" s="354"/>
      <c r="CN244" s="354"/>
      <c r="CO244" s="354"/>
      <c r="CP244" s="354"/>
      <c r="CQ244" s="354"/>
      <c r="CR244" s="354"/>
      <c r="CS244" s="354"/>
      <c r="CT244" s="354"/>
      <c r="CU244" s="354"/>
      <c r="CV244" s="354"/>
      <c r="CW244" s="354"/>
      <c r="CX244" s="354"/>
      <c r="CY244" s="354"/>
      <c r="CZ244" s="354"/>
      <c r="DA244" s="354"/>
      <c r="DB244" s="354"/>
      <c r="DC244" s="354"/>
      <c r="DD244" s="354"/>
      <c r="DE244" s="354"/>
      <c r="DF244" s="354"/>
      <c r="DG244" s="354"/>
      <c r="DH244" s="354"/>
      <c r="DI244" s="354"/>
      <c r="DJ244" s="354"/>
      <c r="DK244" s="354"/>
      <c r="DL244" s="354"/>
      <c r="DM244" s="354"/>
      <c r="DN244" s="354"/>
      <c r="DO244" s="354"/>
      <c r="DP244" s="354"/>
      <c r="DQ244" s="354"/>
      <c r="DR244" s="354"/>
      <c r="DS244" s="354"/>
      <c r="DT244" s="354"/>
      <c r="DU244" s="354"/>
      <c r="DV244" s="354"/>
      <c r="DW244" s="354"/>
      <c r="DX244" s="354"/>
      <c r="DY244" s="354"/>
      <c r="DZ244" s="354"/>
      <c r="EA244" s="354"/>
      <c r="EB244" s="354"/>
      <c r="EC244" s="354"/>
      <c r="ED244" s="354"/>
      <c r="EE244" s="354"/>
      <c r="EF244" s="354"/>
      <c r="EG244" s="354"/>
      <c r="EH244" s="354"/>
      <c r="EI244" s="354"/>
      <c r="EJ244" s="354"/>
      <c r="EK244" s="354"/>
      <c r="EL244" s="354"/>
      <c r="EM244" s="354"/>
      <c r="EN244" s="354"/>
      <c r="EO244" s="354"/>
      <c r="EP244" s="354"/>
      <c r="EQ244" s="354"/>
      <c r="ER244" s="354"/>
      <c r="ES244" s="354"/>
      <c r="ET244" s="354"/>
      <c r="EU244" s="354"/>
      <c r="EV244" s="354"/>
      <c r="EW244" s="354"/>
      <c r="EX244" s="354"/>
      <c r="EY244" s="354"/>
      <c r="EZ244" s="354"/>
      <c r="FA244" s="354"/>
      <c r="FB244" s="354"/>
      <c r="FC244" s="354"/>
      <c r="FD244" s="354"/>
      <c r="FE244" s="354"/>
      <c r="FF244" s="354"/>
      <c r="FG244" s="354"/>
      <c r="FH244" s="354"/>
      <c r="FI244" s="354"/>
      <c r="FJ244" s="354"/>
      <c r="FK244" s="354"/>
      <c r="FL244" s="354"/>
      <c r="FM244" s="354"/>
      <c r="FN244" s="354"/>
      <c r="FO244" s="354"/>
      <c r="FP244" s="354"/>
      <c r="FQ244" s="354"/>
      <c r="FR244" s="354"/>
      <c r="FS244" s="354"/>
      <c r="FT244" s="354"/>
      <c r="FU244" s="354"/>
      <c r="FV244" s="354"/>
      <c r="FW244" s="354"/>
      <c r="FX244" s="354"/>
      <c r="FY244" s="354"/>
      <c r="FZ244" s="354"/>
      <c r="GA244" s="354"/>
      <c r="GB244" s="354"/>
      <c r="GC244" s="354"/>
      <c r="GD244" s="354"/>
      <c r="GE244" s="354"/>
      <c r="GF244" s="354"/>
      <c r="GG244" s="354"/>
      <c r="GH244" s="354"/>
      <c r="GI244" s="354"/>
      <c r="GJ244" s="354"/>
      <c r="GK244" s="354"/>
      <c r="GL244" s="354"/>
      <c r="GM244" s="354"/>
      <c r="GN244" s="354"/>
      <c r="GO244" s="354"/>
      <c r="GP244" s="354"/>
      <c r="GQ244" s="354"/>
      <c r="GR244" s="354"/>
      <c r="GS244" s="354"/>
      <c r="GT244" s="354"/>
      <c r="GU244" s="354"/>
      <c r="GV244" s="354"/>
      <c r="GW244" s="354"/>
      <c r="GX244" s="354"/>
      <c r="GY244" s="354"/>
      <c r="GZ244" s="354"/>
      <c r="HA244" s="354"/>
      <c r="HB244" s="354"/>
      <c r="HC244" s="354"/>
      <c r="HD244" s="354"/>
      <c r="HE244" s="354"/>
      <c r="HF244" s="354"/>
      <c r="HG244" s="354"/>
      <c r="HH244" s="354"/>
      <c r="HI244" s="354"/>
      <c r="HJ244" s="354"/>
      <c r="HK244" s="354"/>
      <c r="HL244" s="354"/>
      <c r="HM244" s="354"/>
      <c r="HN244" s="354"/>
      <c r="HO244" s="354"/>
      <c r="HP244" s="354"/>
      <c r="HQ244" s="354"/>
      <c r="HR244" s="354"/>
      <c r="HS244" s="354"/>
      <c r="HT244" s="354"/>
      <c r="HU244" s="354"/>
      <c r="HV244" s="354"/>
      <c r="HW244" s="354"/>
      <c r="HX244" s="354"/>
      <c r="HY244" s="354"/>
      <c r="HZ244" s="354"/>
      <c r="IA244" s="354"/>
      <c r="IB244" s="354"/>
      <c r="IC244" s="354"/>
      <c r="ID244" s="354"/>
      <c r="IE244" s="354"/>
      <c r="IF244" s="354"/>
      <c r="IG244" s="354"/>
      <c r="IH244" s="354"/>
      <c r="II244" s="354"/>
      <c r="IJ244" s="354"/>
      <c r="IK244" s="354"/>
      <c r="IL244" s="354"/>
      <c r="IM244" s="354"/>
      <c r="IN244" s="354"/>
    </row>
    <row r="245" spans="1:248">
      <c r="A245" s="299" t="s">
        <v>929</v>
      </c>
      <c r="B245" s="493" t="s">
        <v>485</v>
      </c>
      <c r="C245" s="495">
        <v>1100</v>
      </c>
      <c r="D245" s="244">
        <v>1070</v>
      </c>
      <c r="E245" s="220">
        <f t="shared" si="8"/>
        <v>97.27272727272728</v>
      </c>
      <c r="F245" s="353"/>
      <c r="G245" s="354"/>
      <c r="H245" s="354"/>
      <c r="I245" s="354"/>
      <c r="J245" s="354"/>
      <c r="K245" s="354"/>
      <c r="L245" s="354"/>
      <c r="M245" s="354"/>
      <c r="N245" s="354"/>
      <c r="O245" s="354"/>
      <c r="P245" s="354"/>
      <c r="Q245" s="354"/>
      <c r="R245" s="354"/>
      <c r="S245" s="354"/>
      <c r="T245" s="354"/>
      <c r="U245" s="354"/>
      <c r="V245" s="354"/>
      <c r="W245" s="354"/>
      <c r="X245" s="354"/>
      <c r="Y245" s="354"/>
      <c r="Z245" s="354"/>
      <c r="AA245" s="354"/>
      <c r="AB245" s="354"/>
      <c r="AC245" s="354"/>
      <c r="AD245" s="354"/>
      <c r="AE245" s="354"/>
      <c r="AF245" s="354"/>
      <c r="AG245" s="354"/>
      <c r="AH245" s="354"/>
      <c r="AI245" s="354"/>
      <c r="AJ245" s="354"/>
      <c r="AK245" s="354"/>
      <c r="AL245" s="354"/>
      <c r="AM245" s="354"/>
      <c r="AN245" s="354"/>
      <c r="AO245" s="354"/>
      <c r="AP245" s="354"/>
      <c r="AQ245" s="354"/>
      <c r="AR245" s="354"/>
      <c r="AS245" s="354"/>
      <c r="AT245" s="354"/>
      <c r="AU245" s="354"/>
      <c r="AV245" s="354"/>
      <c r="AW245" s="354"/>
      <c r="AX245" s="354"/>
      <c r="AY245" s="354"/>
      <c r="AZ245" s="354"/>
      <c r="BA245" s="354"/>
      <c r="BB245" s="354"/>
      <c r="BC245" s="354"/>
      <c r="BD245" s="354"/>
      <c r="BE245" s="354"/>
      <c r="BF245" s="354"/>
      <c r="BG245" s="354"/>
      <c r="BH245" s="354"/>
      <c r="BI245" s="354"/>
      <c r="BJ245" s="354"/>
      <c r="BK245" s="354"/>
      <c r="BL245" s="354"/>
      <c r="BM245" s="354"/>
      <c r="BN245" s="354"/>
      <c r="BO245" s="354"/>
      <c r="BP245" s="354"/>
      <c r="BQ245" s="354"/>
      <c r="BR245" s="354"/>
      <c r="BS245" s="354"/>
      <c r="BT245" s="354"/>
      <c r="BU245" s="354"/>
      <c r="BV245" s="354"/>
      <c r="BW245" s="354"/>
      <c r="BX245" s="354"/>
      <c r="BY245" s="354"/>
      <c r="BZ245" s="354"/>
      <c r="CA245" s="354"/>
      <c r="CB245" s="354"/>
      <c r="CC245" s="354"/>
      <c r="CD245" s="354"/>
      <c r="CE245" s="354"/>
      <c r="CF245" s="354"/>
      <c r="CG245" s="354"/>
      <c r="CH245" s="354"/>
      <c r="CI245" s="354"/>
      <c r="CJ245" s="354"/>
      <c r="CK245" s="354"/>
      <c r="CL245" s="354"/>
      <c r="CM245" s="354"/>
      <c r="CN245" s="354"/>
      <c r="CO245" s="354"/>
      <c r="CP245" s="354"/>
      <c r="CQ245" s="354"/>
      <c r="CR245" s="354"/>
      <c r="CS245" s="354"/>
      <c r="CT245" s="354"/>
      <c r="CU245" s="354"/>
      <c r="CV245" s="354"/>
      <c r="CW245" s="354"/>
      <c r="CX245" s="354"/>
      <c r="CY245" s="354"/>
      <c r="CZ245" s="354"/>
      <c r="DA245" s="354"/>
      <c r="DB245" s="354"/>
      <c r="DC245" s="354"/>
      <c r="DD245" s="354"/>
      <c r="DE245" s="354"/>
      <c r="DF245" s="354"/>
      <c r="DG245" s="354"/>
      <c r="DH245" s="354"/>
      <c r="DI245" s="354"/>
      <c r="DJ245" s="354"/>
      <c r="DK245" s="354"/>
      <c r="DL245" s="354"/>
      <c r="DM245" s="354"/>
      <c r="DN245" s="354"/>
      <c r="DO245" s="354"/>
      <c r="DP245" s="354"/>
      <c r="DQ245" s="354"/>
      <c r="DR245" s="354"/>
      <c r="DS245" s="354"/>
      <c r="DT245" s="354"/>
      <c r="DU245" s="354"/>
      <c r="DV245" s="354"/>
      <c r="DW245" s="354"/>
      <c r="DX245" s="354"/>
      <c r="DY245" s="354"/>
      <c r="DZ245" s="354"/>
      <c r="EA245" s="354"/>
      <c r="EB245" s="354"/>
      <c r="EC245" s="354"/>
      <c r="ED245" s="354"/>
      <c r="EE245" s="354"/>
      <c r="EF245" s="354"/>
      <c r="EG245" s="354"/>
      <c r="EH245" s="354"/>
      <c r="EI245" s="354"/>
      <c r="EJ245" s="354"/>
      <c r="EK245" s="354"/>
      <c r="EL245" s="354"/>
      <c r="EM245" s="354"/>
      <c r="EN245" s="354"/>
      <c r="EO245" s="354"/>
      <c r="EP245" s="354"/>
      <c r="EQ245" s="354"/>
      <c r="ER245" s="354"/>
      <c r="ES245" s="354"/>
      <c r="ET245" s="354"/>
      <c r="EU245" s="354"/>
      <c r="EV245" s="354"/>
      <c r="EW245" s="354"/>
      <c r="EX245" s="354"/>
      <c r="EY245" s="354"/>
      <c r="EZ245" s="354"/>
      <c r="FA245" s="354"/>
      <c r="FB245" s="354"/>
      <c r="FC245" s="354"/>
      <c r="FD245" s="354"/>
      <c r="FE245" s="354"/>
      <c r="FF245" s="354"/>
      <c r="FG245" s="354"/>
      <c r="FH245" s="354"/>
      <c r="FI245" s="354"/>
      <c r="FJ245" s="354"/>
      <c r="FK245" s="354"/>
      <c r="FL245" s="354"/>
      <c r="FM245" s="354"/>
      <c r="FN245" s="354"/>
      <c r="FO245" s="354"/>
      <c r="FP245" s="354"/>
      <c r="FQ245" s="354"/>
      <c r="FR245" s="354"/>
      <c r="FS245" s="354"/>
      <c r="FT245" s="354"/>
      <c r="FU245" s="354"/>
      <c r="FV245" s="354"/>
      <c r="FW245" s="354"/>
      <c r="FX245" s="354"/>
      <c r="FY245" s="354"/>
      <c r="FZ245" s="354"/>
      <c r="GA245" s="354"/>
      <c r="GB245" s="354"/>
      <c r="GC245" s="354"/>
      <c r="GD245" s="354"/>
      <c r="GE245" s="354"/>
      <c r="GF245" s="354"/>
      <c r="GG245" s="354"/>
      <c r="GH245" s="354"/>
      <c r="GI245" s="354"/>
      <c r="GJ245" s="354"/>
      <c r="GK245" s="354"/>
      <c r="GL245" s="354"/>
      <c r="GM245" s="354"/>
      <c r="GN245" s="354"/>
      <c r="GO245" s="354"/>
      <c r="GP245" s="354"/>
      <c r="GQ245" s="354"/>
      <c r="GR245" s="354"/>
      <c r="GS245" s="354"/>
      <c r="GT245" s="354"/>
      <c r="GU245" s="354"/>
      <c r="GV245" s="354"/>
      <c r="GW245" s="354"/>
      <c r="GX245" s="354"/>
      <c r="GY245" s="354"/>
      <c r="GZ245" s="354"/>
      <c r="HA245" s="354"/>
      <c r="HB245" s="354"/>
      <c r="HC245" s="354"/>
      <c r="HD245" s="354"/>
      <c r="HE245" s="354"/>
      <c r="HF245" s="354"/>
      <c r="HG245" s="354"/>
      <c r="HH245" s="354"/>
      <c r="HI245" s="354"/>
      <c r="HJ245" s="354"/>
      <c r="HK245" s="354"/>
      <c r="HL245" s="354"/>
      <c r="HM245" s="354"/>
      <c r="HN245" s="354"/>
      <c r="HO245" s="354"/>
      <c r="HP245" s="354"/>
      <c r="HQ245" s="354"/>
      <c r="HR245" s="354"/>
      <c r="HS245" s="354"/>
      <c r="HT245" s="354"/>
      <c r="HU245" s="354"/>
      <c r="HV245" s="354"/>
      <c r="HW245" s="354"/>
      <c r="HX245" s="354"/>
      <c r="HY245" s="354"/>
      <c r="HZ245" s="354"/>
      <c r="IA245" s="354"/>
      <c r="IB245" s="354"/>
      <c r="IC245" s="354"/>
      <c r="ID245" s="354"/>
      <c r="IE245" s="354"/>
      <c r="IF245" s="354"/>
      <c r="IG245" s="354"/>
      <c r="IH245" s="354"/>
      <c r="II245" s="354"/>
      <c r="IJ245" s="354"/>
      <c r="IK245" s="354"/>
      <c r="IL245" s="354"/>
      <c r="IM245" s="354"/>
      <c r="IN245" s="354"/>
    </row>
    <row r="246" spans="1:248" ht="25.5">
      <c r="A246" s="299" t="s">
        <v>930</v>
      </c>
      <c r="B246" s="493" t="s">
        <v>485</v>
      </c>
      <c r="C246" s="495">
        <v>55</v>
      </c>
      <c r="D246" s="244">
        <v>46</v>
      </c>
      <c r="E246" s="220">
        <f t="shared" si="8"/>
        <v>83.636363636363626</v>
      </c>
      <c r="F246" s="353"/>
      <c r="G246" s="354"/>
      <c r="H246" s="354"/>
      <c r="I246" s="354"/>
      <c r="J246" s="354"/>
      <c r="K246" s="354"/>
      <c r="L246" s="354"/>
      <c r="M246" s="354"/>
      <c r="N246" s="354"/>
      <c r="O246" s="354"/>
      <c r="P246" s="354"/>
      <c r="Q246" s="354"/>
      <c r="R246" s="354"/>
      <c r="S246" s="354"/>
      <c r="T246" s="354"/>
      <c r="U246" s="354"/>
      <c r="V246" s="354"/>
      <c r="W246" s="354"/>
      <c r="X246" s="354"/>
      <c r="Y246" s="354"/>
      <c r="Z246" s="354"/>
      <c r="AA246" s="354"/>
      <c r="AB246" s="354"/>
      <c r="AC246" s="354"/>
      <c r="AD246" s="354"/>
      <c r="AE246" s="354"/>
      <c r="AF246" s="354"/>
      <c r="AG246" s="354"/>
      <c r="AH246" s="354"/>
      <c r="AI246" s="354"/>
      <c r="AJ246" s="354"/>
      <c r="AK246" s="354"/>
      <c r="AL246" s="354"/>
      <c r="AM246" s="354"/>
      <c r="AN246" s="354"/>
      <c r="AO246" s="354"/>
      <c r="AP246" s="354"/>
      <c r="AQ246" s="354"/>
      <c r="AR246" s="354"/>
      <c r="AS246" s="354"/>
      <c r="AT246" s="354"/>
      <c r="AU246" s="354"/>
      <c r="AV246" s="354"/>
      <c r="AW246" s="354"/>
      <c r="AX246" s="354"/>
      <c r="AY246" s="354"/>
      <c r="AZ246" s="354"/>
      <c r="BA246" s="354"/>
      <c r="BB246" s="354"/>
      <c r="BC246" s="354"/>
      <c r="BD246" s="354"/>
      <c r="BE246" s="354"/>
      <c r="BF246" s="354"/>
      <c r="BG246" s="354"/>
      <c r="BH246" s="354"/>
      <c r="BI246" s="354"/>
      <c r="BJ246" s="354"/>
      <c r="BK246" s="354"/>
      <c r="BL246" s="354"/>
      <c r="BM246" s="354"/>
      <c r="BN246" s="354"/>
      <c r="BO246" s="354"/>
      <c r="BP246" s="354"/>
      <c r="BQ246" s="354"/>
      <c r="BR246" s="354"/>
      <c r="BS246" s="354"/>
      <c r="BT246" s="354"/>
      <c r="BU246" s="354"/>
      <c r="BV246" s="354"/>
      <c r="BW246" s="354"/>
      <c r="BX246" s="354"/>
      <c r="BY246" s="354"/>
      <c r="BZ246" s="354"/>
      <c r="CA246" s="354"/>
      <c r="CB246" s="354"/>
      <c r="CC246" s="354"/>
      <c r="CD246" s="354"/>
      <c r="CE246" s="354"/>
      <c r="CF246" s="354"/>
      <c r="CG246" s="354"/>
      <c r="CH246" s="354"/>
      <c r="CI246" s="354"/>
      <c r="CJ246" s="354"/>
      <c r="CK246" s="354"/>
      <c r="CL246" s="354"/>
      <c r="CM246" s="354"/>
      <c r="CN246" s="354"/>
      <c r="CO246" s="354"/>
      <c r="CP246" s="354"/>
      <c r="CQ246" s="354"/>
      <c r="CR246" s="354"/>
      <c r="CS246" s="354"/>
      <c r="CT246" s="354"/>
      <c r="CU246" s="354"/>
      <c r="CV246" s="354"/>
      <c r="CW246" s="354"/>
      <c r="CX246" s="354"/>
      <c r="CY246" s="354"/>
      <c r="CZ246" s="354"/>
      <c r="DA246" s="354"/>
      <c r="DB246" s="354"/>
      <c r="DC246" s="354"/>
      <c r="DD246" s="354"/>
      <c r="DE246" s="354"/>
      <c r="DF246" s="354"/>
      <c r="DG246" s="354"/>
      <c r="DH246" s="354"/>
      <c r="DI246" s="354"/>
      <c r="DJ246" s="354"/>
      <c r="DK246" s="354"/>
      <c r="DL246" s="354"/>
      <c r="DM246" s="354"/>
      <c r="DN246" s="354"/>
      <c r="DO246" s="354"/>
      <c r="DP246" s="354"/>
      <c r="DQ246" s="354"/>
      <c r="DR246" s="354"/>
      <c r="DS246" s="354"/>
      <c r="DT246" s="354"/>
      <c r="DU246" s="354"/>
      <c r="DV246" s="354"/>
      <c r="DW246" s="354"/>
      <c r="DX246" s="354"/>
      <c r="DY246" s="354"/>
      <c r="DZ246" s="354"/>
      <c r="EA246" s="354"/>
      <c r="EB246" s="354"/>
      <c r="EC246" s="354"/>
      <c r="ED246" s="354"/>
      <c r="EE246" s="354"/>
      <c r="EF246" s="354"/>
      <c r="EG246" s="354"/>
      <c r="EH246" s="354"/>
      <c r="EI246" s="354"/>
      <c r="EJ246" s="354"/>
      <c r="EK246" s="354"/>
      <c r="EL246" s="354"/>
      <c r="EM246" s="354"/>
      <c r="EN246" s="354"/>
      <c r="EO246" s="354"/>
      <c r="EP246" s="354"/>
      <c r="EQ246" s="354"/>
      <c r="ER246" s="354"/>
      <c r="ES246" s="354"/>
      <c r="ET246" s="354"/>
      <c r="EU246" s="354"/>
      <c r="EV246" s="354"/>
      <c r="EW246" s="354"/>
      <c r="EX246" s="354"/>
      <c r="EY246" s="354"/>
      <c r="EZ246" s="354"/>
      <c r="FA246" s="354"/>
      <c r="FB246" s="354"/>
      <c r="FC246" s="354"/>
      <c r="FD246" s="354"/>
      <c r="FE246" s="354"/>
      <c r="FF246" s="354"/>
      <c r="FG246" s="354"/>
      <c r="FH246" s="354"/>
      <c r="FI246" s="354"/>
      <c r="FJ246" s="354"/>
      <c r="FK246" s="354"/>
      <c r="FL246" s="354"/>
      <c r="FM246" s="354"/>
      <c r="FN246" s="354"/>
      <c r="FO246" s="354"/>
      <c r="FP246" s="354"/>
      <c r="FQ246" s="354"/>
      <c r="FR246" s="354"/>
      <c r="FS246" s="354"/>
      <c r="FT246" s="354"/>
      <c r="FU246" s="354"/>
      <c r="FV246" s="354"/>
      <c r="FW246" s="354"/>
      <c r="FX246" s="354"/>
      <c r="FY246" s="354"/>
      <c r="FZ246" s="354"/>
      <c r="GA246" s="354"/>
      <c r="GB246" s="354"/>
      <c r="GC246" s="354"/>
      <c r="GD246" s="354"/>
      <c r="GE246" s="354"/>
      <c r="GF246" s="354"/>
      <c r="GG246" s="354"/>
      <c r="GH246" s="354"/>
      <c r="GI246" s="354"/>
      <c r="GJ246" s="354"/>
      <c r="GK246" s="354"/>
      <c r="GL246" s="354"/>
      <c r="GM246" s="354"/>
      <c r="GN246" s="354"/>
      <c r="GO246" s="354"/>
      <c r="GP246" s="354"/>
      <c r="GQ246" s="354"/>
      <c r="GR246" s="354"/>
      <c r="GS246" s="354"/>
      <c r="GT246" s="354"/>
      <c r="GU246" s="354"/>
      <c r="GV246" s="354"/>
      <c r="GW246" s="354"/>
      <c r="GX246" s="354"/>
      <c r="GY246" s="354"/>
      <c r="GZ246" s="354"/>
      <c r="HA246" s="354"/>
      <c r="HB246" s="354"/>
      <c r="HC246" s="354"/>
      <c r="HD246" s="354"/>
      <c r="HE246" s="354"/>
      <c r="HF246" s="354"/>
      <c r="HG246" s="354"/>
      <c r="HH246" s="354"/>
      <c r="HI246" s="354"/>
      <c r="HJ246" s="354"/>
      <c r="HK246" s="354"/>
      <c r="HL246" s="354"/>
      <c r="HM246" s="354"/>
      <c r="HN246" s="354"/>
      <c r="HO246" s="354"/>
      <c r="HP246" s="354"/>
      <c r="HQ246" s="354"/>
      <c r="HR246" s="354"/>
      <c r="HS246" s="354"/>
      <c r="HT246" s="354"/>
      <c r="HU246" s="354"/>
      <c r="HV246" s="354"/>
      <c r="HW246" s="354"/>
      <c r="HX246" s="354"/>
      <c r="HY246" s="354"/>
      <c r="HZ246" s="354"/>
      <c r="IA246" s="354"/>
      <c r="IB246" s="354"/>
      <c r="IC246" s="354"/>
      <c r="ID246" s="354"/>
      <c r="IE246" s="354"/>
      <c r="IF246" s="354"/>
      <c r="IG246" s="354"/>
      <c r="IH246" s="354"/>
      <c r="II246" s="354"/>
      <c r="IJ246" s="354"/>
      <c r="IK246" s="354"/>
      <c r="IL246" s="354"/>
      <c r="IM246" s="354"/>
      <c r="IN246" s="354"/>
    </row>
    <row r="247" spans="1:248" ht="25.5">
      <c r="A247" s="299" t="s">
        <v>931</v>
      </c>
      <c r="B247" s="493" t="s">
        <v>476</v>
      </c>
      <c r="C247" s="495">
        <v>2</v>
      </c>
      <c r="D247" s="244">
        <v>8</v>
      </c>
      <c r="E247" s="220">
        <v>100</v>
      </c>
      <c r="F247" s="353"/>
      <c r="G247" s="354"/>
      <c r="H247" s="354"/>
      <c r="I247" s="354"/>
      <c r="J247" s="354"/>
      <c r="K247" s="354"/>
      <c r="L247" s="354"/>
      <c r="M247" s="354"/>
      <c r="N247" s="354"/>
      <c r="O247" s="354"/>
      <c r="P247" s="354"/>
      <c r="Q247" s="354"/>
      <c r="R247" s="354"/>
      <c r="S247" s="354"/>
      <c r="T247" s="354"/>
      <c r="U247" s="354"/>
      <c r="V247" s="354"/>
      <c r="W247" s="354"/>
      <c r="X247" s="354"/>
      <c r="Y247" s="354"/>
      <c r="Z247" s="354"/>
      <c r="AA247" s="354"/>
      <c r="AB247" s="354"/>
      <c r="AC247" s="354"/>
      <c r="AD247" s="354"/>
      <c r="AE247" s="354"/>
      <c r="AF247" s="354"/>
      <c r="AG247" s="354"/>
      <c r="AH247" s="354"/>
      <c r="AI247" s="354"/>
      <c r="AJ247" s="354"/>
      <c r="AK247" s="354"/>
      <c r="AL247" s="354"/>
      <c r="AM247" s="354"/>
      <c r="AN247" s="354"/>
      <c r="AO247" s="354"/>
      <c r="AP247" s="354"/>
      <c r="AQ247" s="354"/>
      <c r="AR247" s="354"/>
      <c r="AS247" s="354"/>
      <c r="AT247" s="354"/>
      <c r="AU247" s="354"/>
      <c r="AV247" s="354"/>
      <c r="AW247" s="354"/>
      <c r="AX247" s="354"/>
      <c r="AY247" s="354"/>
      <c r="AZ247" s="354"/>
      <c r="BA247" s="354"/>
      <c r="BB247" s="354"/>
      <c r="BC247" s="354"/>
      <c r="BD247" s="354"/>
      <c r="BE247" s="354"/>
      <c r="BF247" s="354"/>
      <c r="BG247" s="354"/>
      <c r="BH247" s="354"/>
      <c r="BI247" s="354"/>
      <c r="BJ247" s="354"/>
      <c r="BK247" s="354"/>
      <c r="BL247" s="354"/>
      <c r="BM247" s="354"/>
      <c r="BN247" s="354"/>
      <c r="BO247" s="354"/>
      <c r="BP247" s="354"/>
      <c r="BQ247" s="354"/>
      <c r="BR247" s="354"/>
      <c r="BS247" s="354"/>
      <c r="BT247" s="354"/>
      <c r="BU247" s="354"/>
      <c r="BV247" s="354"/>
      <c r="BW247" s="354"/>
      <c r="BX247" s="354"/>
      <c r="BY247" s="354"/>
      <c r="BZ247" s="354"/>
      <c r="CA247" s="354"/>
      <c r="CB247" s="354"/>
      <c r="CC247" s="354"/>
      <c r="CD247" s="354"/>
      <c r="CE247" s="354"/>
      <c r="CF247" s="354"/>
      <c r="CG247" s="354"/>
      <c r="CH247" s="354"/>
      <c r="CI247" s="354"/>
      <c r="CJ247" s="354"/>
      <c r="CK247" s="354"/>
      <c r="CL247" s="354"/>
      <c r="CM247" s="354"/>
      <c r="CN247" s="354"/>
      <c r="CO247" s="354"/>
      <c r="CP247" s="354"/>
      <c r="CQ247" s="354"/>
      <c r="CR247" s="354"/>
      <c r="CS247" s="354"/>
      <c r="CT247" s="354"/>
      <c r="CU247" s="354"/>
      <c r="CV247" s="354"/>
      <c r="CW247" s="354"/>
      <c r="CX247" s="354"/>
      <c r="CY247" s="354"/>
      <c r="CZ247" s="354"/>
      <c r="DA247" s="354"/>
      <c r="DB247" s="354"/>
      <c r="DC247" s="354"/>
      <c r="DD247" s="354"/>
      <c r="DE247" s="354"/>
      <c r="DF247" s="354"/>
      <c r="DG247" s="354"/>
      <c r="DH247" s="354"/>
      <c r="DI247" s="354"/>
      <c r="DJ247" s="354"/>
      <c r="DK247" s="354"/>
      <c r="DL247" s="354"/>
      <c r="DM247" s="354"/>
      <c r="DN247" s="354"/>
      <c r="DO247" s="354"/>
      <c r="DP247" s="354"/>
      <c r="DQ247" s="354"/>
      <c r="DR247" s="354"/>
      <c r="DS247" s="354"/>
      <c r="DT247" s="354"/>
      <c r="DU247" s="354"/>
      <c r="DV247" s="354"/>
      <c r="DW247" s="354"/>
      <c r="DX247" s="354"/>
      <c r="DY247" s="354"/>
      <c r="DZ247" s="354"/>
      <c r="EA247" s="354"/>
      <c r="EB247" s="354"/>
      <c r="EC247" s="354"/>
      <c r="ED247" s="354"/>
      <c r="EE247" s="354"/>
      <c r="EF247" s="354"/>
      <c r="EG247" s="354"/>
      <c r="EH247" s="354"/>
      <c r="EI247" s="354"/>
      <c r="EJ247" s="354"/>
      <c r="EK247" s="354"/>
      <c r="EL247" s="354"/>
      <c r="EM247" s="354"/>
      <c r="EN247" s="354"/>
      <c r="EO247" s="354"/>
      <c r="EP247" s="354"/>
      <c r="EQ247" s="354"/>
      <c r="ER247" s="354"/>
      <c r="ES247" s="354"/>
      <c r="ET247" s="354"/>
      <c r="EU247" s="354"/>
      <c r="EV247" s="354"/>
      <c r="EW247" s="354"/>
      <c r="EX247" s="354"/>
      <c r="EY247" s="354"/>
      <c r="EZ247" s="354"/>
      <c r="FA247" s="354"/>
      <c r="FB247" s="354"/>
      <c r="FC247" s="354"/>
      <c r="FD247" s="354"/>
      <c r="FE247" s="354"/>
      <c r="FF247" s="354"/>
      <c r="FG247" s="354"/>
      <c r="FH247" s="354"/>
      <c r="FI247" s="354"/>
      <c r="FJ247" s="354"/>
      <c r="FK247" s="354"/>
      <c r="FL247" s="354"/>
      <c r="FM247" s="354"/>
      <c r="FN247" s="354"/>
      <c r="FO247" s="354"/>
      <c r="FP247" s="354"/>
      <c r="FQ247" s="354"/>
      <c r="FR247" s="354"/>
      <c r="FS247" s="354"/>
      <c r="FT247" s="354"/>
      <c r="FU247" s="354"/>
      <c r="FV247" s="354"/>
      <c r="FW247" s="354"/>
      <c r="FX247" s="354"/>
      <c r="FY247" s="354"/>
      <c r="FZ247" s="354"/>
      <c r="GA247" s="354"/>
      <c r="GB247" s="354"/>
      <c r="GC247" s="354"/>
      <c r="GD247" s="354"/>
      <c r="GE247" s="354"/>
      <c r="GF247" s="354"/>
      <c r="GG247" s="354"/>
      <c r="GH247" s="354"/>
      <c r="GI247" s="354"/>
      <c r="GJ247" s="354"/>
      <c r="GK247" s="354"/>
      <c r="GL247" s="354"/>
      <c r="GM247" s="354"/>
      <c r="GN247" s="354"/>
      <c r="GO247" s="354"/>
      <c r="GP247" s="354"/>
      <c r="GQ247" s="354"/>
      <c r="GR247" s="354"/>
      <c r="GS247" s="354"/>
      <c r="GT247" s="354"/>
      <c r="GU247" s="354"/>
      <c r="GV247" s="354"/>
      <c r="GW247" s="354"/>
      <c r="GX247" s="354"/>
      <c r="GY247" s="354"/>
      <c r="GZ247" s="354"/>
      <c r="HA247" s="354"/>
      <c r="HB247" s="354"/>
      <c r="HC247" s="354"/>
      <c r="HD247" s="354"/>
      <c r="HE247" s="354"/>
      <c r="HF247" s="354"/>
      <c r="HG247" s="354"/>
      <c r="HH247" s="354"/>
      <c r="HI247" s="354"/>
      <c r="HJ247" s="354"/>
      <c r="HK247" s="354"/>
      <c r="HL247" s="354"/>
      <c r="HM247" s="354"/>
      <c r="HN247" s="354"/>
      <c r="HO247" s="354"/>
      <c r="HP247" s="354"/>
      <c r="HQ247" s="354"/>
      <c r="HR247" s="354"/>
      <c r="HS247" s="354"/>
      <c r="HT247" s="354"/>
      <c r="HU247" s="354"/>
      <c r="HV247" s="354"/>
      <c r="HW247" s="354"/>
      <c r="HX247" s="354"/>
      <c r="HY247" s="354"/>
      <c r="HZ247" s="354"/>
      <c r="IA247" s="354"/>
      <c r="IB247" s="354"/>
      <c r="IC247" s="354"/>
      <c r="ID247" s="354"/>
      <c r="IE247" s="354"/>
      <c r="IF247" s="354"/>
      <c r="IG247" s="354"/>
      <c r="IH247" s="354"/>
      <c r="II247" s="354"/>
      <c r="IJ247" s="354"/>
      <c r="IK247" s="354"/>
      <c r="IL247" s="354"/>
      <c r="IM247" s="354"/>
      <c r="IN247" s="354"/>
    </row>
    <row r="248" spans="1:248" ht="25.5">
      <c r="A248" s="299" t="s">
        <v>685</v>
      </c>
      <c r="B248" s="493" t="s">
        <v>485</v>
      </c>
      <c r="C248" s="495">
        <v>45</v>
      </c>
      <c r="D248" s="244">
        <v>50</v>
      </c>
      <c r="E248" s="220">
        <v>100</v>
      </c>
      <c r="F248" s="353"/>
      <c r="G248" s="354"/>
      <c r="H248" s="354"/>
      <c r="I248" s="354"/>
      <c r="J248" s="354"/>
      <c r="K248" s="354"/>
      <c r="L248" s="354"/>
      <c r="M248" s="354"/>
      <c r="N248" s="354"/>
      <c r="O248" s="354"/>
      <c r="P248" s="354"/>
      <c r="Q248" s="354"/>
      <c r="R248" s="354"/>
      <c r="S248" s="354"/>
      <c r="T248" s="354"/>
      <c r="U248" s="354"/>
      <c r="V248" s="354"/>
      <c r="W248" s="354"/>
      <c r="X248" s="354"/>
      <c r="Y248" s="354"/>
      <c r="Z248" s="354"/>
      <c r="AA248" s="354"/>
      <c r="AB248" s="354"/>
      <c r="AC248" s="354"/>
      <c r="AD248" s="354"/>
      <c r="AE248" s="354"/>
      <c r="AF248" s="354"/>
      <c r="AG248" s="354"/>
      <c r="AH248" s="354"/>
      <c r="AI248" s="354"/>
      <c r="AJ248" s="354"/>
      <c r="AK248" s="354"/>
      <c r="AL248" s="354"/>
      <c r="AM248" s="354"/>
      <c r="AN248" s="354"/>
      <c r="AO248" s="354"/>
      <c r="AP248" s="354"/>
      <c r="AQ248" s="354"/>
      <c r="AR248" s="354"/>
      <c r="AS248" s="354"/>
      <c r="AT248" s="354"/>
      <c r="AU248" s="354"/>
      <c r="AV248" s="354"/>
      <c r="AW248" s="354"/>
      <c r="AX248" s="354"/>
      <c r="AY248" s="354"/>
      <c r="AZ248" s="354"/>
      <c r="BA248" s="354"/>
      <c r="BB248" s="354"/>
      <c r="BC248" s="354"/>
      <c r="BD248" s="354"/>
      <c r="BE248" s="354"/>
      <c r="BF248" s="354"/>
      <c r="BG248" s="354"/>
      <c r="BH248" s="354"/>
      <c r="BI248" s="354"/>
      <c r="BJ248" s="354"/>
      <c r="BK248" s="354"/>
      <c r="BL248" s="354"/>
      <c r="BM248" s="354"/>
      <c r="BN248" s="354"/>
      <c r="BO248" s="354"/>
      <c r="BP248" s="354"/>
      <c r="BQ248" s="354"/>
      <c r="BR248" s="354"/>
      <c r="BS248" s="354"/>
      <c r="BT248" s="354"/>
      <c r="BU248" s="354"/>
      <c r="BV248" s="354"/>
      <c r="BW248" s="354"/>
      <c r="BX248" s="354"/>
      <c r="BY248" s="354"/>
      <c r="BZ248" s="354"/>
      <c r="CA248" s="354"/>
      <c r="CB248" s="354"/>
      <c r="CC248" s="354"/>
      <c r="CD248" s="354"/>
      <c r="CE248" s="354"/>
      <c r="CF248" s="354"/>
      <c r="CG248" s="354"/>
      <c r="CH248" s="354"/>
      <c r="CI248" s="354"/>
      <c r="CJ248" s="354"/>
      <c r="CK248" s="354"/>
      <c r="CL248" s="354"/>
      <c r="CM248" s="354"/>
      <c r="CN248" s="354"/>
      <c r="CO248" s="354"/>
      <c r="CP248" s="354"/>
      <c r="CQ248" s="354"/>
      <c r="CR248" s="354"/>
      <c r="CS248" s="354"/>
      <c r="CT248" s="354"/>
      <c r="CU248" s="354"/>
      <c r="CV248" s="354"/>
      <c r="CW248" s="354"/>
      <c r="CX248" s="354"/>
      <c r="CY248" s="354"/>
      <c r="CZ248" s="354"/>
      <c r="DA248" s="354"/>
      <c r="DB248" s="354"/>
      <c r="DC248" s="354"/>
      <c r="DD248" s="354"/>
      <c r="DE248" s="354"/>
      <c r="DF248" s="354"/>
      <c r="DG248" s="354"/>
      <c r="DH248" s="354"/>
      <c r="DI248" s="354"/>
      <c r="DJ248" s="354"/>
      <c r="DK248" s="354"/>
      <c r="DL248" s="354"/>
      <c r="DM248" s="354"/>
      <c r="DN248" s="354"/>
      <c r="DO248" s="354"/>
      <c r="DP248" s="354"/>
      <c r="DQ248" s="354"/>
      <c r="DR248" s="354"/>
      <c r="DS248" s="354"/>
      <c r="DT248" s="354"/>
      <c r="DU248" s="354"/>
      <c r="DV248" s="354"/>
      <c r="DW248" s="354"/>
      <c r="DX248" s="354"/>
      <c r="DY248" s="354"/>
      <c r="DZ248" s="354"/>
      <c r="EA248" s="354"/>
      <c r="EB248" s="354"/>
      <c r="EC248" s="354"/>
      <c r="ED248" s="354"/>
      <c r="EE248" s="354"/>
      <c r="EF248" s="354"/>
      <c r="EG248" s="354"/>
      <c r="EH248" s="354"/>
      <c r="EI248" s="354"/>
      <c r="EJ248" s="354"/>
      <c r="EK248" s="354"/>
      <c r="EL248" s="354"/>
      <c r="EM248" s="354"/>
      <c r="EN248" s="354"/>
      <c r="EO248" s="354"/>
      <c r="EP248" s="354"/>
      <c r="EQ248" s="354"/>
      <c r="ER248" s="354"/>
      <c r="ES248" s="354"/>
      <c r="ET248" s="354"/>
      <c r="EU248" s="354"/>
      <c r="EV248" s="354"/>
      <c r="EW248" s="354"/>
      <c r="EX248" s="354"/>
      <c r="EY248" s="354"/>
      <c r="EZ248" s="354"/>
      <c r="FA248" s="354"/>
      <c r="FB248" s="354"/>
      <c r="FC248" s="354"/>
      <c r="FD248" s="354"/>
      <c r="FE248" s="354"/>
      <c r="FF248" s="354"/>
      <c r="FG248" s="354"/>
      <c r="FH248" s="354"/>
      <c r="FI248" s="354"/>
      <c r="FJ248" s="354"/>
      <c r="FK248" s="354"/>
      <c r="FL248" s="354"/>
      <c r="FM248" s="354"/>
      <c r="FN248" s="354"/>
      <c r="FO248" s="354"/>
      <c r="FP248" s="354"/>
      <c r="FQ248" s="354"/>
      <c r="FR248" s="354"/>
      <c r="FS248" s="354"/>
      <c r="FT248" s="354"/>
      <c r="FU248" s="354"/>
      <c r="FV248" s="354"/>
      <c r="FW248" s="354"/>
      <c r="FX248" s="354"/>
      <c r="FY248" s="354"/>
      <c r="FZ248" s="354"/>
      <c r="GA248" s="354"/>
      <c r="GB248" s="354"/>
      <c r="GC248" s="354"/>
      <c r="GD248" s="354"/>
      <c r="GE248" s="354"/>
      <c r="GF248" s="354"/>
      <c r="GG248" s="354"/>
      <c r="GH248" s="354"/>
      <c r="GI248" s="354"/>
      <c r="GJ248" s="354"/>
      <c r="GK248" s="354"/>
      <c r="GL248" s="354"/>
      <c r="GM248" s="354"/>
      <c r="GN248" s="354"/>
      <c r="GO248" s="354"/>
      <c r="GP248" s="354"/>
      <c r="GQ248" s="354"/>
      <c r="GR248" s="354"/>
      <c r="GS248" s="354"/>
      <c r="GT248" s="354"/>
      <c r="GU248" s="354"/>
      <c r="GV248" s="354"/>
      <c r="GW248" s="354"/>
      <c r="GX248" s="354"/>
      <c r="GY248" s="354"/>
      <c r="GZ248" s="354"/>
      <c r="HA248" s="354"/>
      <c r="HB248" s="354"/>
      <c r="HC248" s="354"/>
      <c r="HD248" s="354"/>
      <c r="HE248" s="354"/>
      <c r="HF248" s="354"/>
      <c r="HG248" s="354"/>
      <c r="HH248" s="354"/>
      <c r="HI248" s="354"/>
      <c r="HJ248" s="354"/>
      <c r="HK248" s="354"/>
      <c r="HL248" s="354"/>
      <c r="HM248" s="354"/>
      <c r="HN248" s="354"/>
      <c r="HO248" s="354"/>
      <c r="HP248" s="354"/>
      <c r="HQ248" s="354"/>
      <c r="HR248" s="354"/>
      <c r="HS248" s="354"/>
      <c r="HT248" s="354"/>
      <c r="HU248" s="354"/>
      <c r="HV248" s="354"/>
      <c r="HW248" s="354"/>
      <c r="HX248" s="354"/>
      <c r="HY248" s="354"/>
      <c r="HZ248" s="354"/>
      <c r="IA248" s="354"/>
      <c r="IB248" s="354"/>
      <c r="IC248" s="354"/>
      <c r="ID248" s="354"/>
      <c r="IE248" s="354"/>
      <c r="IF248" s="354"/>
      <c r="IG248" s="354"/>
      <c r="IH248" s="354"/>
      <c r="II248" s="354"/>
      <c r="IJ248" s="354"/>
      <c r="IK248" s="354"/>
      <c r="IL248" s="354"/>
      <c r="IM248" s="354"/>
      <c r="IN248" s="354"/>
    </row>
    <row r="249" spans="1:248" ht="25.5">
      <c r="A249" s="299" t="s">
        <v>686</v>
      </c>
      <c r="B249" s="493" t="s">
        <v>485</v>
      </c>
      <c r="C249" s="495">
        <v>22</v>
      </c>
      <c r="D249" s="244">
        <v>116</v>
      </c>
      <c r="E249" s="220">
        <v>100</v>
      </c>
      <c r="F249" s="353"/>
      <c r="G249" s="354"/>
      <c r="H249" s="354"/>
      <c r="I249" s="354"/>
      <c r="J249" s="354"/>
      <c r="K249" s="354"/>
      <c r="L249" s="354"/>
      <c r="M249" s="354"/>
      <c r="N249" s="354"/>
      <c r="O249" s="354"/>
      <c r="P249" s="354"/>
      <c r="Q249" s="354"/>
      <c r="R249" s="354"/>
      <c r="S249" s="354"/>
      <c r="T249" s="354"/>
      <c r="U249" s="354"/>
      <c r="V249" s="354"/>
      <c r="W249" s="354"/>
      <c r="X249" s="354"/>
      <c r="Y249" s="354"/>
      <c r="Z249" s="354"/>
      <c r="AA249" s="354"/>
      <c r="AB249" s="354"/>
      <c r="AC249" s="354"/>
      <c r="AD249" s="354"/>
      <c r="AE249" s="354"/>
      <c r="AF249" s="354"/>
      <c r="AG249" s="354"/>
      <c r="AH249" s="354"/>
      <c r="AI249" s="354"/>
      <c r="AJ249" s="354"/>
      <c r="AK249" s="354"/>
      <c r="AL249" s="354"/>
      <c r="AM249" s="354"/>
      <c r="AN249" s="354"/>
      <c r="AO249" s="354"/>
      <c r="AP249" s="354"/>
      <c r="AQ249" s="354"/>
      <c r="AR249" s="354"/>
      <c r="AS249" s="354"/>
      <c r="AT249" s="354"/>
      <c r="AU249" s="354"/>
      <c r="AV249" s="354"/>
      <c r="AW249" s="354"/>
      <c r="AX249" s="354"/>
      <c r="AY249" s="354"/>
      <c r="AZ249" s="354"/>
      <c r="BA249" s="354"/>
      <c r="BB249" s="354"/>
      <c r="BC249" s="354"/>
      <c r="BD249" s="354"/>
      <c r="BE249" s="354"/>
      <c r="BF249" s="354"/>
      <c r="BG249" s="354"/>
      <c r="BH249" s="354"/>
      <c r="BI249" s="354"/>
      <c r="BJ249" s="354"/>
      <c r="BK249" s="354"/>
      <c r="BL249" s="354"/>
      <c r="BM249" s="354"/>
      <c r="BN249" s="354"/>
      <c r="BO249" s="354"/>
      <c r="BP249" s="354"/>
      <c r="BQ249" s="354"/>
      <c r="BR249" s="354"/>
      <c r="BS249" s="354"/>
      <c r="BT249" s="354"/>
      <c r="BU249" s="354"/>
      <c r="BV249" s="354"/>
      <c r="BW249" s="354"/>
      <c r="BX249" s="354"/>
      <c r="BY249" s="354"/>
      <c r="BZ249" s="354"/>
      <c r="CA249" s="354"/>
      <c r="CB249" s="354"/>
      <c r="CC249" s="354"/>
      <c r="CD249" s="354"/>
      <c r="CE249" s="354"/>
      <c r="CF249" s="354"/>
      <c r="CG249" s="354"/>
      <c r="CH249" s="354"/>
      <c r="CI249" s="354"/>
      <c r="CJ249" s="354"/>
      <c r="CK249" s="354"/>
      <c r="CL249" s="354"/>
      <c r="CM249" s="354"/>
      <c r="CN249" s="354"/>
      <c r="CO249" s="354"/>
      <c r="CP249" s="354"/>
      <c r="CQ249" s="354"/>
      <c r="CR249" s="354"/>
      <c r="CS249" s="354"/>
      <c r="CT249" s="354"/>
      <c r="CU249" s="354"/>
      <c r="CV249" s="354"/>
      <c r="CW249" s="354"/>
      <c r="CX249" s="354"/>
      <c r="CY249" s="354"/>
      <c r="CZ249" s="354"/>
      <c r="DA249" s="354"/>
      <c r="DB249" s="354"/>
      <c r="DC249" s="354"/>
      <c r="DD249" s="354"/>
      <c r="DE249" s="354"/>
      <c r="DF249" s="354"/>
      <c r="DG249" s="354"/>
      <c r="DH249" s="354"/>
      <c r="DI249" s="354"/>
      <c r="DJ249" s="354"/>
      <c r="DK249" s="354"/>
      <c r="DL249" s="354"/>
      <c r="DM249" s="354"/>
      <c r="DN249" s="354"/>
      <c r="DO249" s="354"/>
      <c r="DP249" s="354"/>
      <c r="DQ249" s="354"/>
      <c r="DR249" s="354"/>
      <c r="DS249" s="354"/>
      <c r="DT249" s="354"/>
      <c r="DU249" s="354"/>
      <c r="DV249" s="354"/>
      <c r="DW249" s="354"/>
      <c r="DX249" s="354"/>
      <c r="DY249" s="354"/>
      <c r="DZ249" s="354"/>
      <c r="EA249" s="354"/>
      <c r="EB249" s="354"/>
      <c r="EC249" s="354"/>
      <c r="ED249" s="354"/>
      <c r="EE249" s="354"/>
      <c r="EF249" s="354"/>
      <c r="EG249" s="354"/>
      <c r="EH249" s="354"/>
      <c r="EI249" s="354"/>
      <c r="EJ249" s="354"/>
      <c r="EK249" s="354"/>
      <c r="EL249" s="354"/>
      <c r="EM249" s="354"/>
      <c r="EN249" s="354"/>
      <c r="EO249" s="354"/>
      <c r="EP249" s="354"/>
      <c r="EQ249" s="354"/>
      <c r="ER249" s="354"/>
      <c r="ES249" s="354"/>
      <c r="ET249" s="354"/>
      <c r="EU249" s="354"/>
      <c r="EV249" s="354"/>
      <c r="EW249" s="354"/>
      <c r="EX249" s="354"/>
      <c r="EY249" s="354"/>
      <c r="EZ249" s="354"/>
      <c r="FA249" s="354"/>
      <c r="FB249" s="354"/>
      <c r="FC249" s="354"/>
      <c r="FD249" s="354"/>
      <c r="FE249" s="354"/>
      <c r="FF249" s="354"/>
      <c r="FG249" s="354"/>
      <c r="FH249" s="354"/>
      <c r="FI249" s="354"/>
      <c r="FJ249" s="354"/>
      <c r="FK249" s="354"/>
      <c r="FL249" s="354"/>
      <c r="FM249" s="354"/>
      <c r="FN249" s="354"/>
      <c r="FO249" s="354"/>
      <c r="FP249" s="354"/>
      <c r="FQ249" s="354"/>
      <c r="FR249" s="354"/>
      <c r="FS249" s="354"/>
      <c r="FT249" s="354"/>
      <c r="FU249" s="354"/>
      <c r="FV249" s="354"/>
      <c r="FW249" s="354"/>
      <c r="FX249" s="354"/>
      <c r="FY249" s="354"/>
      <c r="FZ249" s="354"/>
      <c r="GA249" s="354"/>
      <c r="GB249" s="354"/>
      <c r="GC249" s="354"/>
      <c r="GD249" s="354"/>
      <c r="GE249" s="354"/>
      <c r="GF249" s="354"/>
      <c r="GG249" s="354"/>
      <c r="GH249" s="354"/>
      <c r="GI249" s="354"/>
      <c r="GJ249" s="354"/>
      <c r="GK249" s="354"/>
      <c r="GL249" s="354"/>
      <c r="GM249" s="354"/>
      <c r="GN249" s="354"/>
      <c r="GO249" s="354"/>
      <c r="GP249" s="354"/>
      <c r="GQ249" s="354"/>
      <c r="GR249" s="354"/>
      <c r="GS249" s="354"/>
      <c r="GT249" s="354"/>
      <c r="GU249" s="354"/>
      <c r="GV249" s="354"/>
      <c r="GW249" s="354"/>
      <c r="GX249" s="354"/>
      <c r="GY249" s="354"/>
      <c r="GZ249" s="354"/>
      <c r="HA249" s="354"/>
      <c r="HB249" s="354"/>
      <c r="HC249" s="354"/>
      <c r="HD249" s="354"/>
      <c r="HE249" s="354"/>
      <c r="HF249" s="354"/>
      <c r="HG249" s="354"/>
      <c r="HH249" s="354"/>
      <c r="HI249" s="354"/>
      <c r="HJ249" s="354"/>
      <c r="HK249" s="354"/>
      <c r="HL249" s="354"/>
      <c r="HM249" s="354"/>
      <c r="HN249" s="354"/>
      <c r="HO249" s="354"/>
      <c r="HP249" s="354"/>
      <c r="HQ249" s="354"/>
      <c r="HR249" s="354"/>
      <c r="HS249" s="354"/>
      <c r="HT249" s="354"/>
      <c r="HU249" s="354"/>
      <c r="HV249" s="354"/>
      <c r="HW249" s="354"/>
      <c r="HX249" s="354"/>
      <c r="HY249" s="354"/>
      <c r="HZ249" s="354"/>
      <c r="IA249" s="354"/>
      <c r="IB249" s="354"/>
      <c r="IC249" s="354"/>
      <c r="ID249" s="354"/>
      <c r="IE249" s="354"/>
      <c r="IF249" s="354"/>
      <c r="IG249" s="354"/>
      <c r="IH249" s="354"/>
      <c r="II249" s="354"/>
      <c r="IJ249" s="354"/>
      <c r="IK249" s="354"/>
      <c r="IL249" s="354"/>
      <c r="IM249" s="354"/>
      <c r="IN249" s="354"/>
    </row>
    <row r="250" spans="1:248" ht="25.5">
      <c r="A250" s="299" t="s">
        <v>932</v>
      </c>
      <c r="B250" s="493" t="s">
        <v>501</v>
      </c>
      <c r="C250" s="495">
        <v>200</v>
      </c>
      <c r="D250" s="244">
        <v>3500</v>
      </c>
      <c r="E250" s="220">
        <v>100</v>
      </c>
      <c r="F250" s="353"/>
      <c r="G250" s="354"/>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354"/>
      <c r="AY250" s="354"/>
      <c r="AZ250" s="354"/>
      <c r="BA250" s="354"/>
      <c r="BB250" s="354"/>
      <c r="BC250" s="354"/>
      <c r="BD250" s="354"/>
      <c r="BE250" s="354"/>
      <c r="BF250" s="354"/>
      <c r="BG250" s="354"/>
      <c r="BH250" s="354"/>
      <c r="BI250" s="354"/>
      <c r="BJ250" s="354"/>
      <c r="BK250" s="354"/>
      <c r="BL250" s="354"/>
      <c r="BM250" s="354"/>
      <c r="BN250" s="354"/>
      <c r="BO250" s="354"/>
      <c r="BP250" s="354"/>
      <c r="BQ250" s="354"/>
      <c r="BR250" s="354"/>
      <c r="BS250" s="354"/>
      <c r="BT250" s="354"/>
      <c r="BU250" s="354"/>
      <c r="BV250" s="354"/>
      <c r="BW250" s="354"/>
      <c r="BX250" s="354"/>
      <c r="BY250" s="354"/>
      <c r="BZ250" s="354"/>
      <c r="CA250" s="354"/>
      <c r="CB250" s="354"/>
      <c r="CC250" s="354"/>
      <c r="CD250" s="354"/>
      <c r="CE250" s="354"/>
      <c r="CF250" s="354"/>
      <c r="CG250" s="354"/>
      <c r="CH250" s="354"/>
      <c r="CI250" s="354"/>
      <c r="CJ250" s="354"/>
      <c r="CK250" s="354"/>
      <c r="CL250" s="354"/>
      <c r="CM250" s="354"/>
      <c r="CN250" s="354"/>
      <c r="CO250" s="354"/>
      <c r="CP250" s="354"/>
      <c r="CQ250" s="354"/>
      <c r="CR250" s="354"/>
      <c r="CS250" s="354"/>
      <c r="CT250" s="354"/>
      <c r="CU250" s="354"/>
      <c r="CV250" s="354"/>
      <c r="CW250" s="354"/>
      <c r="CX250" s="354"/>
      <c r="CY250" s="354"/>
      <c r="CZ250" s="354"/>
      <c r="DA250" s="354"/>
      <c r="DB250" s="354"/>
      <c r="DC250" s="354"/>
      <c r="DD250" s="354"/>
      <c r="DE250" s="354"/>
      <c r="DF250" s="354"/>
      <c r="DG250" s="354"/>
      <c r="DH250" s="354"/>
      <c r="DI250" s="354"/>
      <c r="DJ250" s="354"/>
      <c r="DK250" s="354"/>
      <c r="DL250" s="354"/>
      <c r="DM250" s="354"/>
      <c r="DN250" s="354"/>
      <c r="DO250" s="354"/>
      <c r="DP250" s="354"/>
      <c r="DQ250" s="354"/>
      <c r="DR250" s="354"/>
      <c r="DS250" s="354"/>
      <c r="DT250" s="354"/>
      <c r="DU250" s="354"/>
      <c r="DV250" s="354"/>
      <c r="DW250" s="354"/>
      <c r="DX250" s="354"/>
      <c r="DY250" s="354"/>
      <c r="DZ250" s="354"/>
      <c r="EA250" s="354"/>
      <c r="EB250" s="354"/>
      <c r="EC250" s="354"/>
      <c r="ED250" s="354"/>
      <c r="EE250" s="354"/>
      <c r="EF250" s="354"/>
      <c r="EG250" s="354"/>
      <c r="EH250" s="354"/>
      <c r="EI250" s="354"/>
      <c r="EJ250" s="354"/>
      <c r="EK250" s="354"/>
      <c r="EL250" s="354"/>
      <c r="EM250" s="354"/>
      <c r="EN250" s="354"/>
      <c r="EO250" s="354"/>
      <c r="EP250" s="354"/>
      <c r="EQ250" s="354"/>
      <c r="ER250" s="354"/>
      <c r="ES250" s="354"/>
      <c r="ET250" s="354"/>
      <c r="EU250" s="354"/>
      <c r="EV250" s="354"/>
      <c r="EW250" s="354"/>
      <c r="EX250" s="354"/>
      <c r="EY250" s="354"/>
      <c r="EZ250" s="354"/>
      <c r="FA250" s="354"/>
      <c r="FB250" s="354"/>
      <c r="FC250" s="354"/>
      <c r="FD250" s="354"/>
      <c r="FE250" s="354"/>
      <c r="FF250" s="354"/>
      <c r="FG250" s="354"/>
      <c r="FH250" s="354"/>
      <c r="FI250" s="354"/>
      <c r="FJ250" s="354"/>
      <c r="FK250" s="354"/>
      <c r="FL250" s="354"/>
      <c r="FM250" s="354"/>
      <c r="FN250" s="354"/>
      <c r="FO250" s="354"/>
      <c r="FP250" s="354"/>
      <c r="FQ250" s="354"/>
      <c r="FR250" s="354"/>
      <c r="FS250" s="354"/>
      <c r="FT250" s="354"/>
      <c r="FU250" s="354"/>
      <c r="FV250" s="354"/>
      <c r="FW250" s="354"/>
      <c r="FX250" s="354"/>
      <c r="FY250" s="354"/>
      <c r="FZ250" s="354"/>
      <c r="GA250" s="354"/>
      <c r="GB250" s="354"/>
      <c r="GC250" s="354"/>
      <c r="GD250" s="354"/>
      <c r="GE250" s="354"/>
      <c r="GF250" s="354"/>
      <c r="GG250" s="354"/>
      <c r="GH250" s="354"/>
      <c r="GI250" s="354"/>
      <c r="GJ250" s="354"/>
      <c r="GK250" s="354"/>
      <c r="GL250" s="354"/>
      <c r="GM250" s="354"/>
      <c r="GN250" s="354"/>
      <c r="GO250" s="354"/>
      <c r="GP250" s="354"/>
      <c r="GQ250" s="354"/>
      <c r="GR250" s="354"/>
      <c r="GS250" s="354"/>
      <c r="GT250" s="354"/>
      <c r="GU250" s="354"/>
      <c r="GV250" s="354"/>
      <c r="GW250" s="354"/>
      <c r="GX250" s="354"/>
      <c r="GY250" s="354"/>
      <c r="GZ250" s="354"/>
      <c r="HA250" s="354"/>
      <c r="HB250" s="354"/>
      <c r="HC250" s="354"/>
      <c r="HD250" s="354"/>
      <c r="HE250" s="354"/>
      <c r="HF250" s="354"/>
      <c r="HG250" s="354"/>
      <c r="HH250" s="354"/>
      <c r="HI250" s="354"/>
      <c r="HJ250" s="354"/>
      <c r="HK250" s="354"/>
      <c r="HL250" s="354"/>
      <c r="HM250" s="354"/>
      <c r="HN250" s="354"/>
      <c r="HO250" s="354"/>
      <c r="HP250" s="354"/>
      <c r="HQ250" s="354"/>
      <c r="HR250" s="354"/>
      <c r="HS250" s="354"/>
      <c r="HT250" s="354"/>
      <c r="HU250" s="354"/>
      <c r="HV250" s="354"/>
      <c r="HW250" s="354"/>
      <c r="HX250" s="354"/>
      <c r="HY250" s="354"/>
      <c r="HZ250" s="354"/>
      <c r="IA250" s="354"/>
      <c r="IB250" s="354"/>
      <c r="IC250" s="354"/>
      <c r="ID250" s="354"/>
      <c r="IE250" s="354"/>
      <c r="IF250" s="354"/>
      <c r="IG250" s="354"/>
      <c r="IH250" s="354"/>
      <c r="II250" s="354"/>
      <c r="IJ250" s="354"/>
      <c r="IK250" s="354"/>
      <c r="IL250" s="354"/>
      <c r="IM250" s="354"/>
      <c r="IN250" s="354"/>
    </row>
    <row r="251" spans="1:248" ht="25.5">
      <c r="A251" s="299" t="s">
        <v>933</v>
      </c>
      <c r="B251" s="493" t="s">
        <v>485</v>
      </c>
      <c r="C251" s="495">
        <v>3</v>
      </c>
      <c r="D251" s="244">
        <v>8</v>
      </c>
      <c r="E251" s="220">
        <v>100</v>
      </c>
      <c r="F251" s="353"/>
      <c r="G251" s="354"/>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354"/>
      <c r="AY251" s="354"/>
      <c r="AZ251" s="354"/>
      <c r="BA251" s="354"/>
      <c r="BB251" s="354"/>
      <c r="BC251" s="354"/>
      <c r="BD251" s="354"/>
      <c r="BE251" s="354"/>
      <c r="BF251" s="354"/>
      <c r="BG251" s="354"/>
      <c r="BH251" s="354"/>
      <c r="BI251" s="354"/>
      <c r="BJ251" s="354"/>
      <c r="BK251" s="354"/>
      <c r="BL251" s="354"/>
      <c r="BM251" s="354"/>
      <c r="BN251" s="354"/>
      <c r="BO251" s="354"/>
      <c r="BP251" s="354"/>
      <c r="BQ251" s="354"/>
      <c r="BR251" s="354"/>
      <c r="BS251" s="354"/>
      <c r="BT251" s="354"/>
      <c r="BU251" s="354"/>
      <c r="BV251" s="354"/>
      <c r="BW251" s="354"/>
      <c r="BX251" s="354"/>
      <c r="BY251" s="354"/>
      <c r="BZ251" s="354"/>
      <c r="CA251" s="354"/>
      <c r="CB251" s="354"/>
      <c r="CC251" s="354"/>
      <c r="CD251" s="354"/>
      <c r="CE251" s="354"/>
      <c r="CF251" s="354"/>
      <c r="CG251" s="354"/>
      <c r="CH251" s="354"/>
      <c r="CI251" s="354"/>
      <c r="CJ251" s="354"/>
      <c r="CK251" s="354"/>
      <c r="CL251" s="354"/>
      <c r="CM251" s="354"/>
      <c r="CN251" s="354"/>
      <c r="CO251" s="354"/>
      <c r="CP251" s="354"/>
      <c r="CQ251" s="354"/>
      <c r="CR251" s="354"/>
      <c r="CS251" s="354"/>
      <c r="CT251" s="354"/>
      <c r="CU251" s="354"/>
      <c r="CV251" s="354"/>
      <c r="CW251" s="354"/>
      <c r="CX251" s="354"/>
      <c r="CY251" s="354"/>
      <c r="CZ251" s="354"/>
      <c r="DA251" s="354"/>
      <c r="DB251" s="354"/>
      <c r="DC251" s="354"/>
      <c r="DD251" s="354"/>
      <c r="DE251" s="354"/>
      <c r="DF251" s="354"/>
      <c r="DG251" s="354"/>
      <c r="DH251" s="354"/>
      <c r="DI251" s="354"/>
      <c r="DJ251" s="354"/>
      <c r="DK251" s="354"/>
      <c r="DL251" s="354"/>
      <c r="DM251" s="354"/>
      <c r="DN251" s="354"/>
      <c r="DO251" s="354"/>
      <c r="DP251" s="354"/>
      <c r="DQ251" s="354"/>
      <c r="DR251" s="354"/>
      <c r="DS251" s="354"/>
      <c r="DT251" s="354"/>
      <c r="DU251" s="354"/>
      <c r="DV251" s="354"/>
      <c r="DW251" s="354"/>
      <c r="DX251" s="354"/>
      <c r="DY251" s="354"/>
      <c r="DZ251" s="354"/>
      <c r="EA251" s="354"/>
      <c r="EB251" s="354"/>
      <c r="EC251" s="354"/>
      <c r="ED251" s="354"/>
      <c r="EE251" s="354"/>
      <c r="EF251" s="354"/>
      <c r="EG251" s="354"/>
      <c r="EH251" s="354"/>
      <c r="EI251" s="354"/>
      <c r="EJ251" s="354"/>
      <c r="EK251" s="354"/>
      <c r="EL251" s="354"/>
      <c r="EM251" s="354"/>
      <c r="EN251" s="354"/>
      <c r="EO251" s="354"/>
      <c r="EP251" s="354"/>
      <c r="EQ251" s="354"/>
      <c r="ER251" s="354"/>
      <c r="ES251" s="354"/>
      <c r="ET251" s="354"/>
      <c r="EU251" s="354"/>
      <c r="EV251" s="354"/>
      <c r="EW251" s="354"/>
      <c r="EX251" s="354"/>
      <c r="EY251" s="354"/>
      <c r="EZ251" s="354"/>
      <c r="FA251" s="354"/>
      <c r="FB251" s="354"/>
      <c r="FC251" s="354"/>
      <c r="FD251" s="354"/>
      <c r="FE251" s="354"/>
      <c r="FF251" s="354"/>
      <c r="FG251" s="354"/>
      <c r="FH251" s="354"/>
      <c r="FI251" s="354"/>
      <c r="FJ251" s="354"/>
      <c r="FK251" s="354"/>
      <c r="FL251" s="354"/>
      <c r="FM251" s="354"/>
      <c r="FN251" s="354"/>
      <c r="FO251" s="354"/>
      <c r="FP251" s="354"/>
      <c r="FQ251" s="354"/>
      <c r="FR251" s="354"/>
      <c r="FS251" s="354"/>
      <c r="FT251" s="354"/>
      <c r="FU251" s="354"/>
      <c r="FV251" s="354"/>
      <c r="FW251" s="354"/>
      <c r="FX251" s="354"/>
      <c r="FY251" s="354"/>
      <c r="FZ251" s="354"/>
      <c r="GA251" s="354"/>
      <c r="GB251" s="354"/>
      <c r="GC251" s="354"/>
      <c r="GD251" s="354"/>
      <c r="GE251" s="354"/>
      <c r="GF251" s="354"/>
      <c r="GG251" s="354"/>
      <c r="GH251" s="354"/>
      <c r="GI251" s="354"/>
      <c r="GJ251" s="354"/>
      <c r="GK251" s="354"/>
      <c r="GL251" s="354"/>
      <c r="GM251" s="354"/>
      <c r="GN251" s="354"/>
      <c r="GO251" s="354"/>
      <c r="GP251" s="354"/>
      <c r="GQ251" s="354"/>
      <c r="GR251" s="354"/>
      <c r="GS251" s="354"/>
      <c r="GT251" s="354"/>
      <c r="GU251" s="354"/>
      <c r="GV251" s="354"/>
      <c r="GW251" s="354"/>
      <c r="GX251" s="354"/>
      <c r="GY251" s="354"/>
      <c r="GZ251" s="354"/>
      <c r="HA251" s="354"/>
      <c r="HB251" s="354"/>
      <c r="HC251" s="354"/>
      <c r="HD251" s="354"/>
      <c r="HE251" s="354"/>
      <c r="HF251" s="354"/>
      <c r="HG251" s="354"/>
      <c r="HH251" s="354"/>
      <c r="HI251" s="354"/>
      <c r="HJ251" s="354"/>
      <c r="HK251" s="354"/>
      <c r="HL251" s="354"/>
      <c r="HM251" s="354"/>
      <c r="HN251" s="354"/>
      <c r="HO251" s="354"/>
      <c r="HP251" s="354"/>
      <c r="HQ251" s="354"/>
      <c r="HR251" s="354"/>
      <c r="HS251" s="354"/>
      <c r="HT251" s="354"/>
      <c r="HU251" s="354"/>
      <c r="HV251" s="354"/>
      <c r="HW251" s="354"/>
      <c r="HX251" s="354"/>
      <c r="HY251" s="354"/>
      <c r="HZ251" s="354"/>
      <c r="IA251" s="354"/>
      <c r="IB251" s="354"/>
      <c r="IC251" s="354"/>
      <c r="ID251" s="354"/>
      <c r="IE251" s="354"/>
      <c r="IF251" s="354"/>
      <c r="IG251" s="354"/>
      <c r="IH251" s="354"/>
      <c r="II251" s="354"/>
      <c r="IJ251" s="354"/>
      <c r="IK251" s="354"/>
      <c r="IL251" s="354"/>
      <c r="IM251" s="354"/>
      <c r="IN251" s="354"/>
    </row>
    <row r="252" spans="1:248">
      <c r="A252" s="299" t="s">
        <v>687</v>
      </c>
      <c r="B252" s="493" t="s">
        <v>485</v>
      </c>
      <c r="C252" s="495">
        <v>10</v>
      </c>
      <c r="D252" s="244">
        <v>7</v>
      </c>
      <c r="E252" s="220">
        <f t="shared" si="8"/>
        <v>70</v>
      </c>
      <c r="F252" s="353"/>
      <c r="G252" s="354"/>
      <c r="H252" s="354"/>
      <c r="I252" s="354"/>
      <c r="J252" s="354"/>
      <c r="K252" s="354"/>
      <c r="L252" s="354"/>
      <c r="M252" s="354"/>
      <c r="N252" s="354"/>
      <c r="O252" s="354"/>
      <c r="P252" s="354"/>
      <c r="Q252" s="354"/>
      <c r="R252" s="354"/>
      <c r="S252" s="354"/>
      <c r="T252" s="354"/>
      <c r="U252" s="354"/>
      <c r="V252" s="354"/>
      <c r="W252" s="354"/>
      <c r="X252" s="354"/>
      <c r="Y252" s="354"/>
      <c r="Z252" s="354"/>
      <c r="AA252" s="354"/>
      <c r="AB252" s="354"/>
      <c r="AC252" s="354"/>
      <c r="AD252" s="354"/>
      <c r="AE252" s="354"/>
      <c r="AF252" s="354"/>
      <c r="AG252" s="354"/>
      <c r="AH252" s="354"/>
      <c r="AI252" s="354"/>
      <c r="AJ252" s="354"/>
      <c r="AK252" s="354"/>
      <c r="AL252" s="354"/>
      <c r="AM252" s="354"/>
      <c r="AN252" s="354"/>
      <c r="AO252" s="354"/>
      <c r="AP252" s="354"/>
      <c r="AQ252" s="354"/>
      <c r="AR252" s="354"/>
      <c r="AS252" s="354"/>
      <c r="AT252" s="354"/>
      <c r="AU252" s="354"/>
      <c r="AV252" s="354"/>
      <c r="AW252" s="354"/>
      <c r="AX252" s="354"/>
      <c r="AY252" s="354"/>
      <c r="AZ252" s="354"/>
      <c r="BA252" s="354"/>
      <c r="BB252" s="354"/>
      <c r="BC252" s="354"/>
      <c r="BD252" s="354"/>
      <c r="BE252" s="354"/>
      <c r="BF252" s="354"/>
      <c r="BG252" s="354"/>
      <c r="BH252" s="354"/>
      <c r="BI252" s="354"/>
      <c r="BJ252" s="354"/>
      <c r="BK252" s="354"/>
      <c r="BL252" s="354"/>
      <c r="BM252" s="354"/>
      <c r="BN252" s="354"/>
      <c r="BO252" s="354"/>
      <c r="BP252" s="354"/>
      <c r="BQ252" s="354"/>
      <c r="BR252" s="354"/>
      <c r="BS252" s="354"/>
      <c r="BT252" s="354"/>
      <c r="BU252" s="354"/>
      <c r="BV252" s="354"/>
      <c r="BW252" s="354"/>
      <c r="BX252" s="354"/>
      <c r="BY252" s="354"/>
      <c r="BZ252" s="354"/>
      <c r="CA252" s="354"/>
      <c r="CB252" s="354"/>
      <c r="CC252" s="354"/>
      <c r="CD252" s="354"/>
      <c r="CE252" s="354"/>
      <c r="CF252" s="354"/>
      <c r="CG252" s="354"/>
      <c r="CH252" s="354"/>
      <c r="CI252" s="354"/>
      <c r="CJ252" s="354"/>
      <c r="CK252" s="354"/>
      <c r="CL252" s="354"/>
      <c r="CM252" s="354"/>
      <c r="CN252" s="354"/>
      <c r="CO252" s="354"/>
      <c r="CP252" s="354"/>
      <c r="CQ252" s="354"/>
      <c r="CR252" s="354"/>
      <c r="CS252" s="354"/>
      <c r="CT252" s="354"/>
      <c r="CU252" s="354"/>
      <c r="CV252" s="354"/>
      <c r="CW252" s="354"/>
      <c r="CX252" s="354"/>
      <c r="CY252" s="354"/>
      <c r="CZ252" s="354"/>
      <c r="DA252" s="354"/>
      <c r="DB252" s="354"/>
      <c r="DC252" s="354"/>
      <c r="DD252" s="354"/>
      <c r="DE252" s="354"/>
      <c r="DF252" s="354"/>
      <c r="DG252" s="354"/>
      <c r="DH252" s="354"/>
      <c r="DI252" s="354"/>
      <c r="DJ252" s="354"/>
      <c r="DK252" s="354"/>
      <c r="DL252" s="354"/>
      <c r="DM252" s="354"/>
      <c r="DN252" s="354"/>
      <c r="DO252" s="354"/>
      <c r="DP252" s="354"/>
      <c r="DQ252" s="354"/>
      <c r="DR252" s="354"/>
      <c r="DS252" s="354"/>
      <c r="DT252" s="354"/>
      <c r="DU252" s="354"/>
      <c r="DV252" s="354"/>
      <c r="DW252" s="354"/>
      <c r="DX252" s="354"/>
      <c r="DY252" s="354"/>
      <c r="DZ252" s="354"/>
      <c r="EA252" s="354"/>
      <c r="EB252" s="354"/>
      <c r="EC252" s="354"/>
      <c r="ED252" s="354"/>
      <c r="EE252" s="354"/>
      <c r="EF252" s="354"/>
      <c r="EG252" s="354"/>
      <c r="EH252" s="354"/>
      <c r="EI252" s="354"/>
      <c r="EJ252" s="354"/>
      <c r="EK252" s="354"/>
      <c r="EL252" s="354"/>
      <c r="EM252" s="354"/>
      <c r="EN252" s="354"/>
      <c r="EO252" s="354"/>
      <c r="EP252" s="354"/>
      <c r="EQ252" s="354"/>
      <c r="ER252" s="354"/>
      <c r="ES252" s="354"/>
      <c r="ET252" s="354"/>
      <c r="EU252" s="354"/>
      <c r="EV252" s="354"/>
      <c r="EW252" s="354"/>
      <c r="EX252" s="354"/>
      <c r="EY252" s="354"/>
      <c r="EZ252" s="354"/>
      <c r="FA252" s="354"/>
      <c r="FB252" s="354"/>
      <c r="FC252" s="354"/>
      <c r="FD252" s="354"/>
      <c r="FE252" s="354"/>
      <c r="FF252" s="354"/>
      <c r="FG252" s="354"/>
      <c r="FH252" s="354"/>
      <c r="FI252" s="354"/>
      <c r="FJ252" s="354"/>
      <c r="FK252" s="354"/>
      <c r="FL252" s="354"/>
      <c r="FM252" s="354"/>
      <c r="FN252" s="354"/>
      <c r="FO252" s="354"/>
      <c r="FP252" s="354"/>
      <c r="FQ252" s="354"/>
      <c r="FR252" s="354"/>
      <c r="FS252" s="354"/>
      <c r="FT252" s="354"/>
      <c r="FU252" s="354"/>
      <c r="FV252" s="354"/>
      <c r="FW252" s="354"/>
      <c r="FX252" s="354"/>
      <c r="FY252" s="354"/>
      <c r="FZ252" s="354"/>
      <c r="GA252" s="354"/>
      <c r="GB252" s="354"/>
      <c r="GC252" s="354"/>
      <c r="GD252" s="354"/>
      <c r="GE252" s="354"/>
      <c r="GF252" s="354"/>
      <c r="GG252" s="354"/>
      <c r="GH252" s="354"/>
      <c r="GI252" s="354"/>
      <c r="GJ252" s="354"/>
      <c r="GK252" s="354"/>
      <c r="GL252" s="354"/>
      <c r="GM252" s="354"/>
      <c r="GN252" s="354"/>
      <c r="GO252" s="354"/>
      <c r="GP252" s="354"/>
      <c r="GQ252" s="354"/>
      <c r="GR252" s="354"/>
      <c r="GS252" s="354"/>
      <c r="GT252" s="354"/>
      <c r="GU252" s="354"/>
      <c r="GV252" s="354"/>
      <c r="GW252" s="354"/>
      <c r="GX252" s="354"/>
      <c r="GY252" s="354"/>
      <c r="GZ252" s="354"/>
      <c r="HA252" s="354"/>
      <c r="HB252" s="354"/>
      <c r="HC252" s="354"/>
      <c r="HD252" s="354"/>
      <c r="HE252" s="354"/>
      <c r="HF252" s="354"/>
      <c r="HG252" s="354"/>
      <c r="HH252" s="354"/>
      <c r="HI252" s="354"/>
      <c r="HJ252" s="354"/>
      <c r="HK252" s="354"/>
      <c r="HL252" s="354"/>
      <c r="HM252" s="354"/>
      <c r="HN252" s="354"/>
      <c r="HO252" s="354"/>
      <c r="HP252" s="354"/>
      <c r="HQ252" s="354"/>
      <c r="HR252" s="354"/>
      <c r="HS252" s="354"/>
      <c r="HT252" s="354"/>
      <c r="HU252" s="354"/>
      <c r="HV252" s="354"/>
      <c r="HW252" s="354"/>
      <c r="HX252" s="354"/>
      <c r="HY252" s="354"/>
      <c r="HZ252" s="354"/>
      <c r="IA252" s="354"/>
      <c r="IB252" s="354"/>
      <c r="IC252" s="354"/>
      <c r="ID252" s="354"/>
      <c r="IE252" s="354"/>
      <c r="IF252" s="354"/>
      <c r="IG252" s="354"/>
      <c r="IH252" s="354"/>
      <c r="II252" s="354"/>
      <c r="IJ252" s="354"/>
      <c r="IK252" s="354"/>
      <c r="IL252" s="354"/>
      <c r="IM252" s="354"/>
      <c r="IN252" s="354"/>
    </row>
    <row r="253" spans="1:248" ht="25.5">
      <c r="A253" s="299" t="s">
        <v>688</v>
      </c>
      <c r="B253" s="493" t="s">
        <v>501</v>
      </c>
      <c r="C253" s="495">
        <v>30</v>
      </c>
      <c r="D253" s="244">
        <v>204</v>
      </c>
      <c r="E253" s="220">
        <v>100</v>
      </c>
      <c r="F253" s="353"/>
      <c r="G253" s="354"/>
      <c r="H253" s="354"/>
      <c r="I253" s="354"/>
      <c r="J253" s="354"/>
      <c r="K253" s="354"/>
      <c r="L253" s="354"/>
      <c r="M253" s="354"/>
      <c r="N253" s="354"/>
      <c r="O253" s="354"/>
      <c r="P253" s="354"/>
      <c r="Q253" s="354"/>
      <c r="R253" s="354"/>
      <c r="S253" s="354"/>
      <c r="T253" s="354"/>
      <c r="U253" s="354"/>
      <c r="V253" s="354"/>
      <c r="W253" s="354"/>
      <c r="X253" s="354"/>
      <c r="Y253" s="354"/>
      <c r="Z253" s="354"/>
      <c r="AA253" s="354"/>
      <c r="AB253" s="354"/>
      <c r="AC253" s="354"/>
      <c r="AD253" s="354"/>
      <c r="AE253" s="354"/>
      <c r="AF253" s="354"/>
      <c r="AG253" s="354"/>
      <c r="AH253" s="354"/>
      <c r="AI253" s="354"/>
      <c r="AJ253" s="354"/>
      <c r="AK253" s="354"/>
      <c r="AL253" s="354"/>
      <c r="AM253" s="354"/>
      <c r="AN253" s="354"/>
      <c r="AO253" s="354"/>
      <c r="AP253" s="354"/>
      <c r="AQ253" s="354"/>
      <c r="AR253" s="354"/>
      <c r="AS253" s="354"/>
      <c r="AT253" s="354"/>
      <c r="AU253" s="354"/>
      <c r="AV253" s="354"/>
      <c r="AW253" s="354"/>
      <c r="AX253" s="354"/>
      <c r="AY253" s="354"/>
      <c r="AZ253" s="354"/>
      <c r="BA253" s="354"/>
      <c r="BB253" s="354"/>
      <c r="BC253" s="354"/>
      <c r="BD253" s="354"/>
      <c r="BE253" s="354"/>
      <c r="BF253" s="354"/>
      <c r="BG253" s="354"/>
      <c r="BH253" s="354"/>
      <c r="BI253" s="354"/>
      <c r="BJ253" s="354"/>
      <c r="BK253" s="354"/>
      <c r="BL253" s="354"/>
      <c r="BM253" s="354"/>
      <c r="BN253" s="354"/>
      <c r="BO253" s="354"/>
      <c r="BP253" s="354"/>
      <c r="BQ253" s="354"/>
      <c r="BR253" s="354"/>
      <c r="BS253" s="354"/>
      <c r="BT253" s="354"/>
      <c r="BU253" s="354"/>
      <c r="BV253" s="354"/>
      <c r="BW253" s="354"/>
      <c r="BX253" s="354"/>
      <c r="BY253" s="354"/>
      <c r="BZ253" s="354"/>
      <c r="CA253" s="354"/>
      <c r="CB253" s="354"/>
      <c r="CC253" s="354"/>
      <c r="CD253" s="354"/>
      <c r="CE253" s="354"/>
      <c r="CF253" s="354"/>
      <c r="CG253" s="354"/>
      <c r="CH253" s="354"/>
      <c r="CI253" s="354"/>
      <c r="CJ253" s="354"/>
      <c r="CK253" s="354"/>
      <c r="CL253" s="354"/>
      <c r="CM253" s="354"/>
      <c r="CN253" s="354"/>
      <c r="CO253" s="354"/>
      <c r="CP253" s="354"/>
      <c r="CQ253" s="354"/>
      <c r="CR253" s="354"/>
      <c r="CS253" s="354"/>
      <c r="CT253" s="354"/>
      <c r="CU253" s="354"/>
      <c r="CV253" s="354"/>
      <c r="CW253" s="354"/>
      <c r="CX253" s="354"/>
      <c r="CY253" s="354"/>
      <c r="CZ253" s="354"/>
      <c r="DA253" s="354"/>
      <c r="DB253" s="354"/>
      <c r="DC253" s="354"/>
      <c r="DD253" s="354"/>
      <c r="DE253" s="354"/>
      <c r="DF253" s="354"/>
      <c r="DG253" s="354"/>
      <c r="DH253" s="354"/>
      <c r="DI253" s="354"/>
      <c r="DJ253" s="354"/>
      <c r="DK253" s="354"/>
      <c r="DL253" s="354"/>
      <c r="DM253" s="354"/>
      <c r="DN253" s="354"/>
      <c r="DO253" s="354"/>
      <c r="DP253" s="354"/>
      <c r="DQ253" s="354"/>
      <c r="DR253" s="354"/>
      <c r="DS253" s="354"/>
      <c r="DT253" s="354"/>
      <c r="DU253" s="354"/>
      <c r="DV253" s="354"/>
      <c r="DW253" s="354"/>
      <c r="DX253" s="354"/>
      <c r="DY253" s="354"/>
      <c r="DZ253" s="354"/>
      <c r="EA253" s="354"/>
      <c r="EB253" s="354"/>
      <c r="EC253" s="354"/>
      <c r="ED253" s="354"/>
      <c r="EE253" s="354"/>
      <c r="EF253" s="354"/>
      <c r="EG253" s="354"/>
      <c r="EH253" s="354"/>
      <c r="EI253" s="354"/>
      <c r="EJ253" s="354"/>
      <c r="EK253" s="354"/>
      <c r="EL253" s="354"/>
      <c r="EM253" s="354"/>
      <c r="EN253" s="354"/>
      <c r="EO253" s="354"/>
      <c r="EP253" s="354"/>
      <c r="EQ253" s="354"/>
      <c r="ER253" s="354"/>
      <c r="ES253" s="354"/>
      <c r="ET253" s="354"/>
      <c r="EU253" s="354"/>
      <c r="EV253" s="354"/>
      <c r="EW253" s="354"/>
      <c r="EX253" s="354"/>
      <c r="EY253" s="354"/>
      <c r="EZ253" s="354"/>
      <c r="FA253" s="354"/>
      <c r="FB253" s="354"/>
      <c r="FC253" s="354"/>
      <c r="FD253" s="354"/>
      <c r="FE253" s="354"/>
      <c r="FF253" s="354"/>
      <c r="FG253" s="354"/>
      <c r="FH253" s="354"/>
      <c r="FI253" s="354"/>
      <c r="FJ253" s="354"/>
      <c r="FK253" s="354"/>
      <c r="FL253" s="354"/>
      <c r="FM253" s="354"/>
      <c r="FN253" s="354"/>
      <c r="FO253" s="354"/>
      <c r="FP253" s="354"/>
      <c r="FQ253" s="354"/>
      <c r="FR253" s="354"/>
      <c r="FS253" s="354"/>
      <c r="FT253" s="354"/>
      <c r="FU253" s="354"/>
      <c r="FV253" s="354"/>
      <c r="FW253" s="354"/>
      <c r="FX253" s="354"/>
      <c r="FY253" s="354"/>
      <c r="FZ253" s="354"/>
      <c r="GA253" s="354"/>
      <c r="GB253" s="354"/>
      <c r="GC253" s="354"/>
      <c r="GD253" s="354"/>
      <c r="GE253" s="354"/>
      <c r="GF253" s="354"/>
      <c r="GG253" s="354"/>
      <c r="GH253" s="354"/>
      <c r="GI253" s="354"/>
      <c r="GJ253" s="354"/>
      <c r="GK253" s="354"/>
      <c r="GL253" s="354"/>
      <c r="GM253" s="354"/>
      <c r="GN253" s="354"/>
      <c r="GO253" s="354"/>
      <c r="GP253" s="354"/>
      <c r="GQ253" s="354"/>
      <c r="GR253" s="354"/>
      <c r="GS253" s="354"/>
      <c r="GT253" s="354"/>
      <c r="GU253" s="354"/>
      <c r="GV253" s="354"/>
      <c r="GW253" s="354"/>
      <c r="GX253" s="354"/>
      <c r="GY253" s="354"/>
      <c r="GZ253" s="354"/>
      <c r="HA253" s="354"/>
      <c r="HB253" s="354"/>
      <c r="HC253" s="354"/>
      <c r="HD253" s="354"/>
      <c r="HE253" s="354"/>
      <c r="HF253" s="354"/>
      <c r="HG253" s="354"/>
      <c r="HH253" s="354"/>
      <c r="HI253" s="354"/>
      <c r="HJ253" s="354"/>
      <c r="HK253" s="354"/>
      <c r="HL253" s="354"/>
      <c r="HM253" s="354"/>
      <c r="HN253" s="354"/>
      <c r="HO253" s="354"/>
      <c r="HP253" s="354"/>
      <c r="HQ253" s="354"/>
      <c r="HR253" s="354"/>
      <c r="HS253" s="354"/>
      <c r="HT253" s="354"/>
      <c r="HU253" s="354"/>
      <c r="HV253" s="354"/>
      <c r="HW253" s="354"/>
      <c r="HX253" s="354"/>
      <c r="HY253" s="354"/>
      <c r="HZ253" s="354"/>
      <c r="IA253" s="354"/>
      <c r="IB253" s="354"/>
      <c r="IC253" s="354"/>
      <c r="ID253" s="354"/>
      <c r="IE253" s="354"/>
      <c r="IF253" s="354"/>
      <c r="IG253" s="354"/>
      <c r="IH253" s="354"/>
      <c r="II253" s="354"/>
      <c r="IJ253" s="354"/>
      <c r="IK253" s="354"/>
      <c r="IL253" s="354"/>
      <c r="IM253" s="354"/>
      <c r="IN253" s="354"/>
    </row>
    <row r="254" spans="1:248" ht="25.5">
      <c r="A254" s="299" t="s">
        <v>689</v>
      </c>
      <c r="B254" s="493" t="s">
        <v>485</v>
      </c>
      <c r="C254" s="495">
        <v>2</v>
      </c>
      <c r="D254" s="244">
        <v>7</v>
      </c>
      <c r="E254" s="220">
        <v>100</v>
      </c>
      <c r="F254" s="353"/>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4"/>
      <c r="AK254" s="354"/>
      <c r="AL254" s="354"/>
      <c r="AM254" s="354"/>
      <c r="AN254" s="354"/>
      <c r="AO254" s="354"/>
      <c r="AP254" s="354"/>
      <c r="AQ254" s="354"/>
      <c r="AR254" s="354"/>
      <c r="AS254" s="354"/>
      <c r="AT254" s="354"/>
      <c r="AU254" s="354"/>
      <c r="AV254" s="354"/>
      <c r="AW254" s="354"/>
      <c r="AX254" s="354"/>
      <c r="AY254" s="354"/>
      <c r="AZ254" s="354"/>
      <c r="BA254" s="354"/>
      <c r="BB254" s="354"/>
      <c r="BC254" s="354"/>
      <c r="BD254" s="354"/>
      <c r="BE254" s="354"/>
      <c r="BF254" s="354"/>
      <c r="BG254" s="354"/>
      <c r="BH254" s="354"/>
      <c r="BI254" s="354"/>
      <c r="BJ254" s="354"/>
      <c r="BK254" s="354"/>
      <c r="BL254" s="354"/>
      <c r="BM254" s="354"/>
      <c r="BN254" s="354"/>
      <c r="BO254" s="354"/>
      <c r="BP254" s="354"/>
      <c r="BQ254" s="354"/>
      <c r="BR254" s="354"/>
      <c r="BS254" s="354"/>
      <c r="BT254" s="354"/>
      <c r="BU254" s="354"/>
      <c r="BV254" s="354"/>
      <c r="BW254" s="354"/>
      <c r="BX254" s="354"/>
      <c r="BY254" s="354"/>
      <c r="BZ254" s="354"/>
      <c r="CA254" s="354"/>
      <c r="CB254" s="354"/>
      <c r="CC254" s="354"/>
      <c r="CD254" s="354"/>
      <c r="CE254" s="354"/>
      <c r="CF254" s="354"/>
      <c r="CG254" s="354"/>
      <c r="CH254" s="354"/>
      <c r="CI254" s="354"/>
      <c r="CJ254" s="354"/>
      <c r="CK254" s="354"/>
      <c r="CL254" s="354"/>
      <c r="CM254" s="354"/>
      <c r="CN254" s="354"/>
      <c r="CO254" s="354"/>
      <c r="CP254" s="354"/>
      <c r="CQ254" s="354"/>
      <c r="CR254" s="354"/>
      <c r="CS254" s="354"/>
      <c r="CT254" s="354"/>
      <c r="CU254" s="354"/>
      <c r="CV254" s="354"/>
      <c r="CW254" s="354"/>
      <c r="CX254" s="354"/>
      <c r="CY254" s="354"/>
      <c r="CZ254" s="354"/>
      <c r="DA254" s="354"/>
      <c r="DB254" s="354"/>
      <c r="DC254" s="354"/>
      <c r="DD254" s="354"/>
      <c r="DE254" s="354"/>
      <c r="DF254" s="354"/>
      <c r="DG254" s="354"/>
      <c r="DH254" s="354"/>
      <c r="DI254" s="354"/>
      <c r="DJ254" s="354"/>
      <c r="DK254" s="354"/>
      <c r="DL254" s="354"/>
      <c r="DM254" s="354"/>
      <c r="DN254" s="354"/>
      <c r="DO254" s="354"/>
      <c r="DP254" s="354"/>
      <c r="DQ254" s="354"/>
      <c r="DR254" s="354"/>
      <c r="DS254" s="354"/>
      <c r="DT254" s="354"/>
      <c r="DU254" s="354"/>
      <c r="DV254" s="354"/>
      <c r="DW254" s="354"/>
      <c r="DX254" s="354"/>
      <c r="DY254" s="354"/>
      <c r="DZ254" s="354"/>
      <c r="EA254" s="354"/>
      <c r="EB254" s="354"/>
      <c r="EC254" s="354"/>
      <c r="ED254" s="354"/>
      <c r="EE254" s="354"/>
      <c r="EF254" s="354"/>
      <c r="EG254" s="354"/>
      <c r="EH254" s="354"/>
      <c r="EI254" s="354"/>
      <c r="EJ254" s="354"/>
      <c r="EK254" s="354"/>
      <c r="EL254" s="354"/>
      <c r="EM254" s="354"/>
      <c r="EN254" s="354"/>
      <c r="EO254" s="354"/>
      <c r="EP254" s="354"/>
      <c r="EQ254" s="354"/>
      <c r="ER254" s="354"/>
      <c r="ES254" s="354"/>
      <c r="ET254" s="354"/>
      <c r="EU254" s="354"/>
      <c r="EV254" s="354"/>
      <c r="EW254" s="354"/>
      <c r="EX254" s="354"/>
      <c r="EY254" s="354"/>
      <c r="EZ254" s="354"/>
      <c r="FA254" s="354"/>
      <c r="FB254" s="354"/>
      <c r="FC254" s="354"/>
      <c r="FD254" s="354"/>
      <c r="FE254" s="354"/>
      <c r="FF254" s="354"/>
      <c r="FG254" s="354"/>
      <c r="FH254" s="354"/>
      <c r="FI254" s="354"/>
      <c r="FJ254" s="354"/>
      <c r="FK254" s="354"/>
      <c r="FL254" s="354"/>
      <c r="FM254" s="354"/>
      <c r="FN254" s="354"/>
      <c r="FO254" s="354"/>
      <c r="FP254" s="354"/>
      <c r="FQ254" s="354"/>
      <c r="FR254" s="354"/>
      <c r="FS254" s="354"/>
      <c r="FT254" s="354"/>
      <c r="FU254" s="354"/>
      <c r="FV254" s="354"/>
      <c r="FW254" s="354"/>
      <c r="FX254" s="354"/>
      <c r="FY254" s="354"/>
      <c r="FZ254" s="354"/>
      <c r="GA254" s="354"/>
      <c r="GB254" s="354"/>
      <c r="GC254" s="354"/>
      <c r="GD254" s="354"/>
      <c r="GE254" s="354"/>
      <c r="GF254" s="354"/>
      <c r="GG254" s="354"/>
      <c r="GH254" s="354"/>
      <c r="GI254" s="354"/>
      <c r="GJ254" s="354"/>
      <c r="GK254" s="354"/>
      <c r="GL254" s="354"/>
      <c r="GM254" s="354"/>
      <c r="GN254" s="354"/>
      <c r="GO254" s="354"/>
      <c r="GP254" s="354"/>
      <c r="GQ254" s="354"/>
      <c r="GR254" s="354"/>
      <c r="GS254" s="354"/>
      <c r="GT254" s="354"/>
      <c r="GU254" s="354"/>
      <c r="GV254" s="354"/>
      <c r="GW254" s="354"/>
      <c r="GX254" s="354"/>
      <c r="GY254" s="354"/>
      <c r="GZ254" s="354"/>
      <c r="HA254" s="354"/>
      <c r="HB254" s="354"/>
      <c r="HC254" s="354"/>
      <c r="HD254" s="354"/>
      <c r="HE254" s="354"/>
      <c r="HF254" s="354"/>
      <c r="HG254" s="354"/>
      <c r="HH254" s="354"/>
      <c r="HI254" s="354"/>
      <c r="HJ254" s="354"/>
      <c r="HK254" s="354"/>
      <c r="HL254" s="354"/>
      <c r="HM254" s="354"/>
      <c r="HN254" s="354"/>
      <c r="HO254" s="354"/>
      <c r="HP254" s="354"/>
      <c r="HQ254" s="354"/>
      <c r="HR254" s="354"/>
      <c r="HS254" s="354"/>
      <c r="HT254" s="354"/>
      <c r="HU254" s="354"/>
      <c r="HV254" s="354"/>
      <c r="HW254" s="354"/>
      <c r="HX254" s="354"/>
      <c r="HY254" s="354"/>
      <c r="HZ254" s="354"/>
      <c r="IA254" s="354"/>
      <c r="IB254" s="354"/>
      <c r="IC254" s="354"/>
      <c r="ID254" s="354"/>
      <c r="IE254" s="354"/>
      <c r="IF254" s="354"/>
      <c r="IG254" s="354"/>
      <c r="IH254" s="354"/>
      <c r="II254" s="354"/>
      <c r="IJ254" s="354"/>
      <c r="IK254" s="354"/>
      <c r="IL254" s="354"/>
      <c r="IM254" s="354"/>
      <c r="IN254" s="354"/>
    </row>
    <row r="255" spans="1:248" ht="36" customHeight="1">
      <c r="A255" s="815" t="s">
        <v>886</v>
      </c>
      <c r="B255" s="815"/>
      <c r="C255" s="815"/>
      <c r="D255" s="815"/>
      <c r="E255" s="815"/>
      <c r="F255" s="755">
        <f>SUM(E258:E264)/7</f>
        <v>100</v>
      </c>
    </row>
    <row r="256" spans="1:248" ht="14.25" customHeight="1">
      <c r="A256" s="809" t="s">
        <v>690</v>
      </c>
      <c r="B256" s="810"/>
      <c r="C256" s="810"/>
      <c r="D256" s="810"/>
      <c r="E256" s="811"/>
      <c r="F256" s="289"/>
    </row>
    <row r="257" spans="1:248" ht="14.25" customHeight="1">
      <c r="A257" s="825" t="s">
        <v>226</v>
      </c>
      <c r="B257" s="826"/>
      <c r="C257" s="826"/>
      <c r="D257" s="827"/>
      <c r="E257" s="492"/>
      <c r="F257" s="289"/>
    </row>
    <row r="258" spans="1:248" ht="29.25" customHeight="1">
      <c r="A258" s="480" t="s">
        <v>945</v>
      </c>
      <c r="B258" s="359" t="s">
        <v>485</v>
      </c>
      <c r="C258" s="490">
        <v>1</v>
      </c>
      <c r="D258" s="220">
        <v>1</v>
      </c>
      <c r="E258" s="220">
        <f t="shared" ref="E258:E264" si="9">D258/C258*100</f>
        <v>100</v>
      </c>
      <c r="F258" s="289"/>
    </row>
    <row r="259" spans="1:248" ht="33.75" customHeight="1">
      <c r="A259" s="480" t="s">
        <v>946</v>
      </c>
      <c r="B259" s="360" t="s">
        <v>485</v>
      </c>
      <c r="C259" s="360">
        <v>5</v>
      </c>
      <c r="D259" s="220">
        <v>5</v>
      </c>
      <c r="E259" s="220">
        <f t="shared" si="9"/>
        <v>100</v>
      </c>
      <c r="F259" s="289"/>
    </row>
    <row r="260" spans="1:248" ht="29.25" customHeight="1">
      <c r="A260" s="480" t="s">
        <v>947</v>
      </c>
      <c r="B260" s="219" t="s">
        <v>485</v>
      </c>
      <c r="C260" s="490">
        <v>4500</v>
      </c>
      <c r="D260" s="220">
        <v>4599</v>
      </c>
      <c r="E260" s="220">
        <v>100</v>
      </c>
      <c r="F260" s="289"/>
    </row>
    <row r="261" spans="1:248" ht="29.25" customHeight="1">
      <c r="A261" s="480" t="s">
        <v>948</v>
      </c>
      <c r="B261" s="360" t="s">
        <v>501</v>
      </c>
      <c r="C261" s="360">
        <v>90</v>
      </c>
      <c r="D261" s="220">
        <v>112</v>
      </c>
      <c r="E261" s="220">
        <v>100</v>
      </c>
      <c r="F261" s="289"/>
    </row>
    <row r="262" spans="1:248" ht="27.75" customHeight="1">
      <c r="A262" s="480" t="s">
        <v>949</v>
      </c>
      <c r="B262" s="493" t="s">
        <v>485</v>
      </c>
      <c r="C262" s="493">
        <v>6</v>
      </c>
      <c r="D262" s="220">
        <v>8</v>
      </c>
      <c r="E262" s="220">
        <v>100</v>
      </c>
      <c r="F262" s="289"/>
    </row>
    <row r="263" spans="1:248" ht="43.5" customHeight="1">
      <c r="A263" s="481" t="s">
        <v>950</v>
      </c>
      <c r="B263" s="241" t="s">
        <v>485</v>
      </c>
      <c r="C263" s="490">
        <v>15</v>
      </c>
      <c r="D263" s="220">
        <v>16</v>
      </c>
      <c r="E263" s="220">
        <v>100</v>
      </c>
      <c r="F263" s="289"/>
    </row>
    <row r="264" spans="1:248" ht="33" customHeight="1">
      <c r="A264" s="482" t="s">
        <v>951</v>
      </c>
      <c r="B264" s="241" t="s">
        <v>691</v>
      </c>
      <c r="C264" s="376">
        <v>46</v>
      </c>
      <c r="D264" s="220">
        <v>46</v>
      </c>
      <c r="E264" s="220">
        <f t="shared" si="9"/>
        <v>100</v>
      </c>
      <c r="F264" s="289"/>
    </row>
    <row r="265" spans="1:248" ht="32.25" customHeight="1">
      <c r="A265" s="815" t="s">
        <v>881</v>
      </c>
      <c r="B265" s="815"/>
      <c r="C265" s="815"/>
      <c r="D265" s="815"/>
      <c r="E265" s="815"/>
      <c r="F265" s="755">
        <f>SUM(E268+E269+E270+E271+E272+E275+E276+E277+E278+E279+E280+E281+E284+E285+E286+E287+E288+E289)/18</f>
        <v>96.917679046355232</v>
      </c>
    </row>
    <row r="266" spans="1:248" ht="30" customHeight="1">
      <c r="A266" s="809" t="s">
        <v>692</v>
      </c>
      <c r="B266" s="810"/>
      <c r="C266" s="810"/>
      <c r="D266" s="810"/>
      <c r="E266" s="811"/>
      <c r="F266" s="353"/>
      <c r="G266" s="354"/>
      <c r="H266" s="354"/>
      <c r="I266" s="354"/>
      <c r="J266" s="354"/>
      <c r="K266" s="354"/>
      <c r="L266" s="354"/>
      <c r="M266" s="354"/>
      <c r="N266" s="354"/>
      <c r="O266" s="354"/>
      <c r="P266" s="354"/>
      <c r="Q266" s="354"/>
      <c r="R266" s="354"/>
      <c r="S266" s="354"/>
      <c r="T266" s="354"/>
      <c r="U266" s="354"/>
      <c r="V266" s="354"/>
      <c r="W266" s="354"/>
      <c r="X266" s="354"/>
      <c r="Y266" s="354"/>
      <c r="Z266" s="354"/>
      <c r="AA266" s="354"/>
      <c r="AB266" s="354"/>
      <c r="AC266" s="354"/>
      <c r="AD266" s="354"/>
      <c r="AE266" s="354"/>
      <c r="AF266" s="354"/>
      <c r="AG266" s="354"/>
      <c r="AH266" s="354"/>
      <c r="AI266" s="354"/>
      <c r="AJ266" s="354"/>
      <c r="AK266" s="354"/>
      <c r="AL266" s="354"/>
      <c r="AM266" s="354"/>
      <c r="AN266" s="354"/>
      <c r="AO266" s="354"/>
      <c r="AP266" s="354"/>
      <c r="AQ266" s="354"/>
      <c r="AR266" s="354"/>
      <c r="AS266" s="354"/>
      <c r="AT266" s="354"/>
      <c r="AU266" s="354"/>
      <c r="AV266" s="354"/>
      <c r="AW266" s="354"/>
      <c r="AX266" s="354"/>
      <c r="AY266" s="354"/>
      <c r="AZ266" s="354"/>
      <c r="BA266" s="354"/>
      <c r="BB266" s="354"/>
      <c r="BC266" s="354"/>
      <c r="BD266" s="354"/>
      <c r="BE266" s="354"/>
      <c r="BF266" s="354"/>
      <c r="BG266" s="354"/>
      <c r="BH266" s="354"/>
      <c r="BI266" s="354"/>
      <c r="BJ266" s="354"/>
      <c r="BK266" s="354"/>
      <c r="BL266" s="354"/>
      <c r="BM266" s="354"/>
      <c r="BN266" s="354"/>
      <c r="BO266" s="354"/>
      <c r="BP266" s="354"/>
      <c r="BQ266" s="354"/>
      <c r="BR266" s="354"/>
      <c r="BS266" s="354"/>
      <c r="BT266" s="354"/>
      <c r="BU266" s="354"/>
      <c r="BV266" s="354"/>
      <c r="BW266" s="354"/>
      <c r="BX266" s="354"/>
      <c r="BY266" s="354"/>
      <c r="BZ266" s="354"/>
      <c r="CA266" s="354"/>
      <c r="CB266" s="354"/>
      <c r="CC266" s="354"/>
      <c r="CD266" s="354"/>
      <c r="CE266" s="354"/>
      <c r="CF266" s="354"/>
      <c r="CG266" s="354"/>
      <c r="CH266" s="354"/>
      <c r="CI266" s="354"/>
      <c r="CJ266" s="354"/>
      <c r="CK266" s="354"/>
      <c r="CL266" s="354"/>
      <c r="CM266" s="354"/>
      <c r="CN266" s="354"/>
      <c r="CO266" s="354"/>
      <c r="CP266" s="354"/>
      <c r="CQ266" s="354"/>
      <c r="CR266" s="354"/>
      <c r="CS266" s="354"/>
      <c r="CT266" s="354"/>
      <c r="CU266" s="354"/>
      <c r="CV266" s="354"/>
      <c r="CW266" s="354"/>
      <c r="CX266" s="354"/>
      <c r="CY266" s="354"/>
      <c r="CZ266" s="354"/>
      <c r="DA266" s="354"/>
      <c r="DB266" s="354"/>
      <c r="DC266" s="354"/>
      <c r="DD266" s="354"/>
      <c r="DE266" s="354"/>
      <c r="DF266" s="354"/>
      <c r="DG266" s="354"/>
      <c r="DH266" s="354"/>
      <c r="DI266" s="354"/>
      <c r="DJ266" s="354"/>
      <c r="DK266" s="354"/>
      <c r="DL266" s="354"/>
      <c r="DM266" s="354"/>
      <c r="DN266" s="354"/>
      <c r="DO266" s="354"/>
      <c r="DP266" s="354"/>
      <c r="DQ266" s="354"/>
      <c r="DR266" s="354"/>
      <c r="DS266" s="354"/>
      <c r="DT266" s="354"/>
      <c r="DU266" s="354"/>
      <c r="DV266" s="354"/>
      <c r="DW266" s="354"/>
      <c r="DX266" s="354"/>
      <c r="DY266" s="354"/>
      <c r="DZ266" s="354"/>
      <c r="EA266" s="354"/>
      <c r="EB266" s="354"/>
      <c r="EC266" s="354"/>
      <c r="ED266" s="354"/>
      <c r="EE266" s="354"/>
      <c r="EF266" s="354"/>
      <c r="EG266" s="354"/>
      <c r="EH266" s="354"/>
      <c r="EI266" s="354"/>
      <c r="EJ266" s="354"/>
      <c r="EK266" s="354"/>
      <c r="EL266" s="354"/>
      <c r="EM266" s="354"/>
      <c r="EN266" s="354"/>
      <c r="EO266" s="354"/>
      <c r="EP266" s="354"/>
      <c r="EQ266" s="354"/>
      <c r="ER266" s="354"/>
      <c r="ES266" s="354"/>
      <c r="ET266" s="354"/>
      <c r="EU266" s="354"/>
      <c r="EV266" s="354"/>
      <c r="EW266" s="354"/>
      <c r="EX266" s="354"/>
      <c r="EY266" s="354"/>
      <c r="EZ266" s="354"/>
      <c r="FA266" s="354"/>
      <c r="FB266" s="354"/>
      <c r="FC266" s="354"/>
      <c r="FD266" s="354"/>
      <c r="FE266" s="354"/>
      <c r="FF266" s="354"/>
      <c r="FG266" s="354"/>
      <c r="FH266" s="354"/>
      <c r="FI266" s="354"/>
      <c r="FJ266" s="354"/>
      <c r="FK266" s="354"/>
      <c r="FL266" s="354"/>
      <c r="FM266" s="354"/>
      <c r="FN266" s="354"/>
      <c r="FO266" s="354"/>
      <c r="FP266" s="354"/>
      <c r="FQ266" s="354"/>
      <c r="FR266" s="354"/>
      <c r="FS266" s="354"/>
      <c r="FT266" s="354"/>
      <c r="FU266" s="354"/>
      <c r="FV266" s="354"/>
      <c r="FW266" s="354"/>
      <c r="FX266" s="354"/>
      <c r="FY266" s="354"/>
      <c r="FZ266" s="354"/>
      <c r="GA266" s="354"/>
      <c r="GB266" s="354"/>
      <c r="GC266" s="354"/>
      <c r="GD266" s="354"/>
      <c r="GE266" s="354"/>
      <c r="GF266" s="354"/>
      <c r="GG266" s="354"/>
      <c r="GH266" s="354"/>
      <c r="GI266" s="354"/>
      <c r="GJ266" s="354"/>
      <c r="GK266" s="354"/>
      <c r="GL266" s="354"/>
      <c r="GM266" s="354"/>
      <c r="GN266" s="354"/>
      <c r="GO266" s="354"/>
      <c r="GP266" s="354"/>
      <c r="GQ266" s="354"/>
      <c r="GR266" s="354"/>
      <c r="GS266" s="354"/>
      <c r="GT266" s="354"/>
      <c r="GU266" s="354"/>
      <c r="GV266" s="354"/>
      <c r="GW266" s="354"/>
      <c r="GX266" s="354"/>
      <c r="GY266" s="354"/>
      <c r="GZ266" s="354"/>
      <c r="HA266" s="354"/>
      <c r="HB266" s="354"/>
      <c r="HC266" s="354"/>
      <c r="HD266" s="354"/>
      <c r="HE266" s="354"/>
      <c r="HF266" s="354"/>
      <c r="HG266" s="354"/>
      <c r="HH266" s="354"/>
      <c r="HI266" s="354"/>
      <c r="HJ266" s="354"/>
      <c r="HK266" s="354"/>
      <c r="HL266" s="354"/>
      <c r="HM266" s="354"/>
      <c r="HN266" s="354"/>
      <c r="HO266" s="354"/>
      <c r="HP266" s="354"/>
      <c r="HQ266" s="354"/>
      <c r="HR266" s="354"/>
      <c r="HS266" s="354"/>
      <c r="HT266" s="354"/>
      <c r="HU266" s="354"/>
      <c r="HV266" s="354"/>
      <c r="HW266" s="354"/>
      <c r="HX266" s="354"/>
      <c r="HY266" s="354"/>
      <c r="HZ266" s="354"/>
      <c r="IA266" s="354"/>
      <c r="IB266" s="354"/>
      <c r="IC266" s="354"/>
      <c r="ID266" s="354"/>
      <c r="IE266" s="354"/>
      <c r="IF266" s="354"/>
      <c r="IG266" s="354"/>
      <c r="IH266" s="354"/>
      <c r="II266" s="354"/>
      <c r="IJ266" s="354"/>
      <c r="IK266" s="354"/>
      <c r="IL266" s="354"/>
      <c r="IM266" s="354"/>
      <c r="IN266" s="354"/>
    </row>
    <row r="267" spans="1:248" ht="13.5">
      <c r="A267" s="828" t="s">
        <v>693</v>
      </c>
      <c r="B267" s="829"/>
      <c r="C267" s="829"/>
      <c r="D267" s="829"/>
      <c r="E267" s="830"/>
      <c r="F267" s="353"/>
      <c r="G267" s="354"/>
      <c r="H267" s="354"/>
      <c r="I267" s="354"/>
      <c r="J267" s="354"/>
      <c r="K267" s="354"/>
      <c r="L267" s="354"/>
      <c r="M267" s="354"/>
      <c r="N267" s="354"/>
      <c r="O267" s="354"/>
      <c r="P267" s="354"/>
      <c r="Q267" s="354"/>
      <c r="R267" s="354"/>
      <c r="S267" s="354"/>
      <c r="T267" s="354"/>
      <c r="U267" s="354"/>
      <c r="V267" s="354"/>
      <c r="W267" s="354"/>
      <c r="X267" s="354"/>
      <c r="Y267" s="354"/>
      <c r="Z267" s="354"/>
      <c r="AA267" s="354"/>
      <c r="AB267" s="354"/>
      <c r="AC267" s="354"/>
      <c r="AD267" s="354"/>
      <c r="AE267" s="354"/>
      <c r="AF267" s="354"/>
      <c r="AG267" s="354"/>
      <c r="AH267" s="354"/>
      <c r="AI267" s="354"/>
      <c r="AJ267" s="354"/>
      <c r="AK267" s="354"/>
      <c r="AL267" s="354"/>
      <c r="AM267" s="354"/>
      <c r="AN267" s="354"/>
      <c r="AO267" s="354"/>
      <c r="AP267" s="354"/>
      <c r="AQ267" s="354"/>
      <c r="AR267" s="354"/>
      <c r="AS267" s="354"/>
      <c r="AT267" s="354"/>
      <c r="AU267" s="354"/>
      <c r="AV267" s="354"/>
      <c r="AW267" s="354"/>
      <c r="AX267" s="354"/>
      <c r="AY267" s="354"/>
      <c r="AZ267" s="354"/>
      <c r="BA267" s="354"/>
      <c r="BB267" s="354"/>
      <c r="BC267" s="354"/>
      <c r="BD267" s="354"/>
      <c r="BE267" s="354"/>
      <c r="BF267" s="354"/>
      <c r="BG267" s="354"/>
      <c r="BH267" s="354"/>
      <c r="BI267" s="354"/>
      <c r="BJ267" s="354"/>
      <c r="BK267" s="354"/>
      <c r="BL267" s="354"/>
      <c r="BM267" s="354"/>
      <c r="BN267" s="354"/>
      <c r="BO267" s="354"/>
      <c r="BP267" s="354"/>
      <c r="BQ267" s="354"/>
      <c r="BR267" s="354"/>
      <c r="BS267" s="354"/>
      <c r="BT267" s="354"/>
      <c r="BU267" s="354"/>
      <c r="BV267" s="354"/>
      <c r="BW267" s="354"/>
      <c r="BX267" s="354"/>
      <c r="BY267" s="354"/>
      <c r="BZ267" s="354"/>
      <c r="CA267" s="354"/>
      <c r="CB267" s="354"/>
      <c r="CC267" s="354"/>
      <c r="CD267" s="354"/>
      <c r="CE267" s="354"/>
      <c r="CF267" s="354"/>
      <c r="CG267" s="354"/>
      <c r="CH267" s="354"/>
      <c r="CI267" s="354"/>
      <c r="CJ267" s="354"/>
      <c r="CK267" s="354"/>
      <c r="CL267" s="354"/>
      <c r="CM267" s="354"/>
      <c r="CN267" s="354"/>
      <c r="CO267" s="354"/>
      <c r="CP267" s="354"/>
      <c r="CQ267" s="354"/>
      <c r="CR267" s="354"/>
      <c r="CS267" s="354"/>
      <c r="CT267" s="354"/>
      <c r="CU267" s="354"/>
      <c r="CV267" s="354"/>
      <c r="CW267" s="354"/>
      <c r="CX267" s="354"/>
      <c r="CY267" s="354"/>
      <c r="CZ267" s="354"/>
      <c r="DA267" s="354"/>
      <c r="DB267" s="354"/>
      <c r="DC267" s="354"/>
      <c r="DD267" s="354"/>
      <c r="DE267" s="354"/>
      <c r="DF267" s="354"/>
      <c r="DG267" s="354"/>
      <c r="DH267" s="354"/>
      <c r="DI267" s="354"/>
      <c r="DJ267" s="354"/>
      <c r="DK267" s="354"/>
      <c r="DL267" s="354"/>
      <c r="DM267" s="354"/>
      <c r="DN267" s="354"/>
      <c r="DO267" s="354"/>
      <c r="DP267" s="354"/>
      <c r="DQ267" s="354"/>
      <c r="DR267" s="354"/>
      <c r="DS267" s="354"/>
      <c r="DT267" s="354"/>
      <c r="DU267" s="354"/>
      <c r="DV267" s="354"/>
      <c r="DW267" s="354"/>
      <c r="DX267" s="354"/>
      <c r="DY267" s="354"/>
      <c r="DZ267" s="354"/>
      <c r="EA267" s="354"/>
      <c r="EB267" s="354"/>
      <c r="EC267" s="354"/>
      <c r="ED267" s="354"/>
      <c r="EE267" s="354"/>
      <c r="EF267" s="354"/>
      <c r="EG267" s="354"/>
      <c r="EH267" s="354"/>
      <c r="EI267" s="354"/>
      <c r="EJ267" s="354"/>
      <c r="EK267" s="354"/>
      <c r="EL267" s="354"/>
      <c r="EM267" s="354"/>
      <c r="EN267" s="354"/>
      <c r="EO267" s="354"/>
      <c r="EP267" s="354"/>
      <c r="EQ267" s="354"/>
      <c r="ER267" s="354"/>
      <c r="ES267" s="354"/>
      <c r="ET267" s="354"/>
      <c r="EU267" s="354"/>
      <c r="EV267" s="354"/>
      <c r="EW267" s="354"/>
      <c r="EX267" s="354"/>
      <c r="EY267" s="354"/>
      <c r="EZ267" s="354"/>
      <c r="FA267" s="354"/>
      <c r="FB267" s="354"/>
      <c r="FC267" s="354"/>
      <c r="FD267" s="354"/>
      <c r="FE267" s="354"/>
      <c r="FF267" s="354"/>
      <c r="FG267" s="354"/>
      <c r="FH267" s="354"/>
      <c r="FI267" s="354"/>
      <c r="FJ267" s="354"/>
      <c r="FK267" s="354"/>
      <c r="FL267" s="354"/>
      <c r="FM267" s="354"/>
      <c r="FN267" s="354"/>
      <c r="FO267" s="354"/>
      <c r="FP267" s="354"/>
      <c r="FQ267" s="354"/>
      <c r="FR267" s="354"/>
      <c r="FS267" s="354"/>
      <c r="FT267" s="354"/>
      <c r="FU267" s="354"/>
      <c r="FV267" s="354"/>
      <c r="FW267" s="354"/>
      <c r="FX267" s="354"/>
      <c r="FY267" s="354"/>
      <c r="FZ267" s="354"/>
      <c r="GA267" s="354"/>
      <c r="GB267" s="354"/>
      <c r="GC267" s="354"/>
      <c r="GD267" s="354"/>
      <c r="GE267" s="354"/>
      <c r="GF267" s="354"/>
      <c r="GG267" s="354"/>
      <c r="GH267" s="354"/>
      <c r="GI267" s="354"/>
      <c r="GJ267" s="354"/>
      <c r="GK267" s="354"/>
      <c r="GL267" s="354"/>
      <c r="GM267" s="354"/>
      <c r="GN267" s="354"/>
      <c r="GO267" s="354"/>
      <c r="GP267" s="354"/>
      <c r="GQ267" s="354"/>
      <c r="GR267" s="354"/>
      <c r="GS267" s="354"/>
      <c r="GT267" s="354"/>
      <c r="GU267" s="354"/>
      <c r="GV267" s="354"/>
      <c r="GW267" s="354"/>
      <c r="GX267" s="354"/>
      <c r="GY267" s="354"/>
      <c r="GZ267" s="354"/>
      <c r="HA267" s="354"/>
      <c r="HB267" s="354"/>
      <c r="HC267" s="354"/>
      <c r="HD267" s="354"/>
      <c r="HE267" s="354"/>
      <c r="HF267" s="354"/>
      <c r="HG267" s="354"/>
      <c r="HH267" s="354"/>
      <c r="HI267" s="354"/>
      <c r="HJ267" s="354"/>
      <c r="HK267" s="354"/>
      <c r="HL267" s="354"/>
      <c r="HM267" s="354"/>
      <c r="HN267" s="354"/>
      <c r="HO267" s="354"/>
      <c r="HP267" s="354"/>
      <c r="HQ267" s="354"/>
      <c r="HR267" s="354"/>
      <c r="HS267" s="354"/>
      <c r="HT267" s="354"/>
      <c r="HU267" s="354"/>
      <c r="HV267" s="354"/>
      <c r="HW267" s="354"/>
      <c r="HX267" s="354"/>
      <c r="HY267" s="354"/>
      <c r="HZ267" s="354"/>
      <c r="IA267" s="354"/>
      <c r="IB267" s="354"/>
      <c r="IC267" s="354"/>
      <c r="ID267" s="354"/>
      <c r="IE267" s="354"/>
      <c r="IF267" s="354"/>
      <c r="IG267" s="354"/>
      <c r="IH267" s="354"/>
      <c r="II267" s="354"/>
      <c r="IJ267" s="354"/>
      <c r="IK267" s="354"/>
      <c r="IL267" s="354"/>
      <c r="IM267" s="354"/>
      <c r="IN267" s="354"/>
    </row>
    <row r="268" spans="1:248" ht="25.5">
      <c r="A268" s="347" t="s">
        <v>694</v>
      </c>
      <c r="B268" s="229" t="s">
        <v>476</v>
      </c>
      <c r="C268" s="230">
        <v>90</v>
      </c>
      <c r="D268" s="270">
        <v>72.7</v>
      </c>
      <c r="E268" s="216">
        <f>SUM(D268/C268*100)</f>
        <v>80.777777777777786</v>
      </c>
      <c r="F268" s="353"/>
      <c r="G268" s="354"/>
      <c r="H268" s="354"/>
      <c r="I268" s="354"/>
      <c r="J268" s="354"/>
      <c r="K268" s="354"/>
      <c r="L268" s="354"/>
      <c r="M268" s="354"/>
      <c r="N268" s="354"/>
      <c r="O268" s="354"/>
      <c r="P268" s="354"/>
      <c r="Q268" s="354"/>
      <c r="R268" s="354"/>
      <c r="S268" s="354"/>
      <c r="T268" s="354"/>
      <c r="U268" s="354"/>
      <c r="V268" s="354"/>
      <c r="W268" s="354"/>
      <c r="X268" s="354"/>
      <c r="Y268" s="354"/>
      <c r="Z268" s="354"/>
      <c r="AA268" s="354"/>
      <c r="AB268" s="354"/>
      <c r="AC268" s="354"/>
      <c r="AD268" s="354"/>
      <c r="AE268" s="354"/>
      <c r="AF268" s="354"/>
      <c r="AG268" s="354"/>
      <c r="AH268" s="354"/>
      <c r="AI268" s="354"/>
      <c r="AJ268" s="354"/>
      <c r="AK268" s="354"/>
      <c r="AL268" s="354"/>
      <c r="AM268" s="354"/>
      <c r="AN268" s="354"/>
      <c r="AO268" s="354"/>
      <c r="AP268" s="354"/>
      <c r="AQ268" s="354"/>
      <c r="AR268" s="354"/>
      <c r="AS268" s="354"/>
      <c r="AT268" s="354"/>
      <c r="AU268" s="354"/>
      <c r="AV268" s="354"/>
      <c r="AW268" s="354"/>
      <c r="AX268" s="354"/>
      <c r="AY268" s="354"/>
      <c r="AZ268" s="354"/>
      <c r="BA268" s="354"/>
      <c r="BB268" s="354"/>
      <c r="BC268" s="354"/>
      <c r="BD268" s="354"/>
      <c r="BE268" s="354"/>
      <c r="BF268" s="354"/>
      <c r="BG268" s="354"/>
      <c r="BH268" s="354"/>
      <c r="BI268" s="354"/>
      <c r="BJ268" s="354"/>
      <c r="BK268" s="354"/>
      <c r="BL268" s="354"/>
      <c r="BM268" s="354"/>
      <c r="BN268" s="354"/>
      <c r="BO268" s="354"/>
      <c r="BP268" s="354"/>
      <c r="BQ268" s="354"/>
      <c r="BR268" s="354"/>
      <c r="BS268" s="354"/>
      <c r="BT268" s="354"/>
      <c r="BU268" s="354"/>
      <c r="BV268" s="354"/>
      <c r="BW268" s="354"/>
      <c r="BX268" s="354"/>
      <c r="BY268" s="354"/>
      <c r="BZ268" s="354"/>
      <c r="CA268" s="354"/>
      <c r="CB268" s="354"/>
      <c r="CC268" s="354"/>
      <c r="CD268" s="354"/>
      <c r="CE268" s="354"/>
      <c r="CF268" s="354"/>
      <c r="CG268" s="354"/>
      <c r="CH268" s="354"/>
      <c r="CI268" s="354"/>
      <c r="CJ268" s="354"/>
      <c r="CK268" s="354"/>
      <c r="CL268" s="354"/>
      <c r="CM268" s="354"/>
      <c r="CN268" s="354"/>
      <c r="CO268" s="354"/>
      <c r="CP268" s="354"/>
      <c r="CQ268" s="354"/>
      <c r="CR268" s="354"/>
      <c r="CS268" s="354"/>
      <c r="CT268" s="354"/>
      <c r="CU268" s="354"/>
      <c r="CV268" s="354"/>
      <c r="CW268" s="354"/>
      <c r="CX268" s="354"/>
      <c r="CY268" s="354"/>
      <c r="CZ268" s="354"/>
      <c r="DA268" s="354"/>
      <c r="DB268" s="354"/>
      <c r="DC268" s="354"/>
      <c r="DD268" s="354"/>
      <c r="DE268" s="354"/>
      <c r="DF268" s="354"/>
      <c r="DG268" s="354"/>
      <c r="DH268" s="354"/>
      <c r="DI268" s="354"/>
      <c r="DJ268" s="354"/>
      <c r="DK268" s="354"/>
      <c r="DL268" s="354"/>
      <c r="DM268" s="354"/>
      <c r="DN268" s="354"/>
      <c r="DO268" s="354"/>
      <c r="DP268" s="354"/>
      <c r="DQ268" s="354"/>
      <c r="DR268" s="354"/>
      <c r="DS268" s="354"/>
      <c r="DT268" s="354"/>
      <c r="DU268" s="354"/>
      <c r="DV268" s="354"/>
      <c r="DW268" s="354"/>
      <c r="DX268" s="354"/>
      <c r="DY268" s="354"/>
      <c r="DZ268" s="354"/>
      <c r="EA268" s="354"/>
      <c r="EB268" s="354"/>
      <c r="EC268" s="354"/>
      <c r="ED268" s="354"/>
      <c r="EE268" s="354"/>
      <c r="EF268" s="354"/>
      <c r="EG268" s="354"/>
      <c r="EH268" s="354"/>
      <c r="EI268" s="354"/>
      <c r="EJ268" s="354"/>
      <c r="EK268" s="354"/>
      <c r="EL268" s="354"/>
      <c r="EM268" s="354"/>
      <c r="EN268" s="354"/>
      <c r="EO268" s="354"/>
      <c r="EP268" s="354"/>
      <c r="EQ268" s="354"/>
      <c r="ER268" s="354"/>
      <c r="ES268" s="354"/>
      <c r="ET268" s="354"/>
      <c r="EU268" s="354"/>
      <c r="EV268" s="354"/>
      <c r="EW268" s="354"/>
      <c r="EX268" s="354"/>
      <c r="EY268" s="354"/>
      <c r="EZ268" s="354"/>
      <c r="FA268" s="354"/>
      <c r="FB268" s="354"/>
      <c r="FC268" s="354"/>
      <c r="FD268" s="354"/>
      <c r="FE268" s="354"/>
      <c r="FF268" s="354"/>
      <c r="FG268" s="354"/>
      <c r="FH268" s="354"/>
      <c r="FI268" s="354"/>
      <c r="FJ268" s="354"/>
      <c r="FK268" s="354"/>
      <c r="FL268" s="354"/>
      <c r="FM268" s="354"/>
      <c r="FN268" s="354"/>
      <c r="FO268" s="354"/>
      <c r="FP268" s="354"/>
      <c r="FQ268" s="354"/>
      <c r="FR268" s="354"/>
      <c r="FS268" s="354"/>
      <c r="FT268" s="354"/>
      <c r="FU268" s="354"/>
      <c r="FV268" s="354"/>
      <c r="FW268" s="354"/>
      <c r="FX268" s="354"/>
      <c r="FY268" s="354"/>
      <c r="FZ268" s="354"/>
      <c r="GA268" s="354"/>
      <c r="GB268" s="354"/>
      <c r="GC268" s="354"/>
      <c r="GD268" s="354"/>
      <c r="GE268" s="354"/>
      <c r="GF268" s="354"/>
      <c r="GG268" s="354"/>
      <c r="GH268" s="354"/>
      <c r="GI268" s="354"/>
      <c r="GJ268" s="354"/>
      <c r="GK268" s="354"/>
      <c r="GL268" s="354"/>
      <c r="GM268" s="354"/>
      <c r="GN268" s="354"/>
      <c r="GO268" s="354"/>
      <c r="GP268" s="354"/>
      <c r="GQ268" s="354"/>
      <c r="GR268" s="354"/>
      <c r="GS268" s="354"/>
      <c r="GT268" s="354"/>
      <c r="GU268" s="354"/>
      <c r="GV268" s="354"/>
      <c r="GW268" s="354"/>
      <c r="GX268" s="354"/>
      <c r="GY268" s="354"/>
      <c r="GZ268" s="354"/>
      <c r="HA268" s="354"/>
      <c r="HB268" s="354"/>
      <c r="HC268" s="354"/>
      <c r="HD268" s="354"/>
      <c r="HE268" s="354"/>
      <c r="HF268" s="354"/>
      <c r="HG268" s="354"/>
      <c r="HH268" s="354"/>
      <c r="HI268" s="354"/>
      <c r="HJ268" s="354"/>
      <c r="HK268" s="354"/>
      <c r="HL268" s="354"/>
      <c r="HM268" s="354"/>
      <c r="HN268" s="354"/>
      <c r="HO268" s="354"/>
      <c r="HP268" s="354"/>
      <c r="HQ268" s="354"/>
      <c r="HR268" s="354"/>
      <c r="HS268" s="354"/>
      <c r="HT268" s="354"/>
      <c r="HU268" s="354"/>
      <c r="HV268" s="354"/>
      <c r="HW268" s="354"/>
      <c r="HX268" s="354"/>
      <c r="HY268" s="354"/>
      <c r="HZ268" s="354"/>
      <c r="IA268" s="354"/>
      <c r="IB268" s="354"/>
      <c r="IC268" s="354"/>
      <c r="ID268" s="354"/>
      <c r="IE268" s="354"/>
      <c r="IF268" s="354"/>
      <c r="IG268" s="354"/>
      <c r="IH268" s="354"/>
      <c r="II268" s="354"/>
      <c r="IJ268" s="354"/>
      <c r="IK268" s="354"/>
      <c r="IL268" s="354"/>
      <c r="IM268" s="354"/>
      <c r="IN268" s="354"/>
    </row>
    <row r="269" spans="1:248" ht="25.5">
      <c r="A269" s="347" t="s">
        <v>695</v>
      </c>
      <c r="B269" s="232" t="s">
        <v>696</v>
      </c>
      <c r="C269" s="233">
        <v>54.4</v>
      </c>
      <c r="D269" s="402">
        <v>53</v>
      </c>
      <c r="E269" s="216">
        <f>SUM(D269/C269*100)</f>
        <v>97.42647058823529</v>
      </c>
      <c r="F269" s="353"/>
      <c r="G269" s="354"/>
      <c r="H269" s="354"/>
      <c r="I269" s="354"/>
      <c r="J269" s="354"/>
      <c r="K269" s="354"/>
      <c r="L269" s="354"/>
      <c r="M269" s="354"/>
      <c r="N269" s="354"/>
      <c r="O269" s="354"/>
      <c r="P269" s="354"/>
      <c r="Q269" s="354"/>
      <c r="R269" s="354"/>
      <c r="S269" s="354"/>
      <c r="T269" s="354"/>
      <c r="U269" s="354"/>
      <c r="V269" s="354"/>
      <c r="W269" s="354"/>
      <c r="X269" s="354"/>
      <c r="Y269" s="354"/>
      <c r="Z269" s="354"/>
      <c r="AA269" s="354"/>
      <c r="AB269" s="354"/>
      <c r="AC269" s="354"/>
      <c r="AD269" s="354"/>
      <c r="AE269" s="354"/>
      <c r="AF269" s="354"/>
      <c r="AG269" s="354"/>
      <c r="AH269" s="354"/>
      <c r="AI269" s="354"/>
      <c r="AJ269" s="354"/>
      <c r="AK269" s="354"/>
      <c r="AL269" s="354"/>
      <c r="AM269" s="354"/>
      <c r="AN269" s="354"/>
      <c r="AO269" s="354"/>
      <c r="AP269" s="354"/>
      <c r="AQ269" s="354"/>
      <c r="AR269" s="354"/>
      <c r="AS269" s="354"/>
      <c r="AT269" s="354"/>
      <c r="AU269" s="354"/>
      <c r="AV269" s="354"/>
      <c r="AW269" s="354"/>
      <c r="AX269" s="354"/>
      <c r="AY269" s="354"/>
      <c r="AZ269" s="354"/>
      <c r="BA269" s="354"/>
      <c r="BB269" s="354"/>
      <c r="BC269" s="354"/>
      <c r="BD269" s="354"/>
      <c r="BE269" s="354"/>
      <c r="BF269" s="354"/>
      <c r="BG269" s="354"/>
      <c r="BH269" s="354"/>
      <c r="BI269" s="354"/>
      <c r="BJ269" s="354"/>
      <c r="BK269" s="354"/>
      <c r="BL269" s="354"/>
      <c r="BM269" s="354"/>
      <c r="BN269" s="354"/>
      <c r="BO269" s="354"/>
      <c r="BP269" s="354"/>
      <c r="BQ269" s="354"/>
      <c r="BR269" s="354"/>
      <c r="BS269" s="354"/>
      <c r="BT269" s="354"/>
      <c r="BU269" s="354"/>
      <c r="BV269" s="354"/>
      <c r="BW269" s="354"/>
      <c r="BX269" s="354"/>
      <c r="BY269" s="354"/>
      <c r="BZ269" s="354"/>
      <c r="CA269" s="354"/>
      <c r="CB269" s="354"/>
      <c r="CC269" s="354"/>
      <c r="CD269" s="354"/>
      <c r="CE269" s="354"/>
      <c r="CF269" s="354"/>
      <c r="CG269" s="354"/>
      <c r="CH269" s="354"/>
      <c r="CI269" s="354"/>
      <c r="CJ269" s="354"/>
      <c r="CK269" s="354"/>
      <c r="CL269" s="354"/>
      <c r="CM269" s="354"/>
      <c r="CN269" s="354"/>
      <c r="CO269" s="354"/>
      <c r="CP269" s="354"/>
      <c r="CQ269" s="354"/>
      <c r="CR269" s="354"/>
      <c r="CS269" s="354"/>
      <c r="CT269" s="354"/>
      <c r="CU269" s="354"/>
      <c r="CV269" s="354"/>
      <c r="CW269" s="354"/>
      <c r="CX269" s="354"/>
      <c r="CY269" s="354"/>
      <c r="CZ269" s="354"/>
      <c r="DA269" s="354"/>
      <c r="DB269" s="354"/>
      <c r="DC269" s="354"/>
      <c r="DD269" s="354"/>
      <c r="DE269" s="354"/>
      <c r="DF269" s="354"/>
      <c r="DG269" s="354"/>
      <c r="DH269" s="354"/>
      <c r="DI269" s="354"/>
      <c r="DJ269" s="354"/>
      <c r="DK269" s="354"/>
      <c r="DL269" s="354"/>
      <c r="DM269" s="354"/>
      <c r="DN269" s="354"/>
      <c r="DO269" s="354"/>
      <c r="DP269" s="354"/>
      <c r="DQ269" s="354"/>
      <c r="DR269" s="354"/>
      <c r="DS269" s="354"/>
      <c r="DT269" s="354"/>
      <c r="DU269" s="354"/>
      <c r="DV269" s="354"/>
      <c r="DW269" s="354"/>
      <c r="DX269" s="354"/>
      <c r="DY269" s="354"/>
      <c r="DZ269" s="354"/>
      <c r="EA269" s="354"/>
      <c r="EB269" s="354"/>
      <c r="EC269" s="354"/>
      <c r="ED269" s="354"/>
      <c r="EE269" s="354"/>
      <c r="EF269" s="354"/>
      <c r="EG269" s="354"/>
      <c r="EH269" s="354"/>
      <c r="EI269" s="354"/>
      <c r="EJ269" s="354"/>
      <c r="EK269" s="354"/>
      <c r="EL269" s="354"/>
      <c r="EM269" s="354"/>
      <c r="EN269" s="354"/>
      <c r="EO269" s="354"/>
      <c r="EP269" s="354"/>
      <c r="EQ269" s="354"/>
      <c r="ER269" s="354"/>
      <c r="ES269" s="354"/>
      <c r="ET269" s="354"/>
      <c r="EU269" s="354"/>
      <c r="EV269" s="354"/>
      <c r="EW269" s="354"/>
      <c r="EX269" s="354"/>
      <c r="EY269" s="354"/>
      <c r="EZ269" s="354"/>
      <c r="FA269" s="354"/>
      <c r="FB269" s="354"/>
      <c r="FC269" s="354"/>
      <c r="FD269" s="354"/>
      <c r="FE269" s="354"/>
      <c r="FF269" s="354"/>
      <c r="FG269" s="354"/>
      <c r="FH269" s="354"/>
      <c r="FI269" s="354"/>
      <c r="FJ269" s="354"/>
      <c r="FK269" s="354"/>
      <c r="FL269" s="354"/>
      <c r="FM269" s="354"/>
      <c r="FN269" s="354"/>
      <c r="FO269" s="354"/>
      <c r="FP269" s="354"/>
      <c r="FQ269" s="354"/>
      <c r="FR269" s="354"/>
      <c r="FS269" s="354"/>
      <c r="FT269" s="354"/>
      <c r="FU269" s="354"/>
      <c r="FV269" s="354"/>
      <c r="FW269" s="354"/>
      <c r="FX269" s="354"/>
      <c r="FY269" s="354"/>
      <c r="FZ269" s="354"/>
      <c r="GA269" s="354"/>
      <c r="GB269" s="354"/>
      <c r="GC269" s="354"/>
      <c r="GD269" s="354"/>
      <c r="GE269" s="354"/>
      <c r="GF269" s="354"/>
      <c r="GG269" s="354"/>
      <c r="GH269" s="354"/>
      <c r="GI269" s="354"/>
      <c r="GJ269" s="354"/>
      <c r="GK269" s="354"/>
      <c r="GL269" s="354"/>
      <c r="GM269" s="354"/>
      <c r="GN269" s="354"/>
      <c r="GO269" s="354"/>
      <c r="GP269" s="354"/>
      <c r="GQ269" s="354"/>
      <c r="GR269" s="354"/>
      <c r="GS269" s="354"/>
      <c r="GT269" s="354"/>
      <c r="GU269" s="354"/>
      <c r="GV269" s="354"/>
      <c r="GW269" s="354"/>
      <c r="GX269" s="354"/>
      <c r="GY269" s="354"/>
      <c r="GZ269" s="354"/>
      <c r="HA269" s="354"/>
      <c r="HB269" s="354"/>
      <c r="HC269" s="354"/>
      <c r="HD269" s="354"/>
      <c r="HE269" s="354"/>
      <c r="HF269" s="354"/>
      <c r="HG269" s="354"/>
      <c r="HH269" s="354"/>
      <c r="HI269" s="354"/>
      <c r="HJ269" s="354"/>
      <c r="HK269" s="354"/>
      <c r="HL269" s="354"/>
      <c r="HM269" s="354"/>
      <c r="HN269" s="354"/>
      <c r="HO269" s="354"/>
      <c r="HP269" s="354"/>
      <c r="HQ269" s="354"/>
      <c r="HR269" s="354"/>
      <c r="HS269" s="354"/>
      <c r="HT269" s="354"/>
      <c r="HU269" s="354"/>
      <c r="HV269" s="354"/>
      <c r="HW269" s="354"/>
      <c r="HX269" s="354"/>
      <c r="HY269" s="354"/>
      <c r="HZ269" s="354"/>
      <c r="IA269" s="354"/>
      <c r="IB269" s="354"/>
      <c r="IC269" s="354"/>
      <c r="ID269" s="354"/>
      <c r="IE269" s="354"/>
      <c r="IF269" s="354"/>
      <c r="IG269" s="354"/>
      <c r="IH269" s="354"/>
      <c r="II269" s="354"/>
      <c r="IJ269" s="354"/>
      <c r="IK269" s="354"/>
      <c r="IL269" s="354"/>
      <c r="IM269" s="354"/>
      <c r="IN269" s="354"/>
    </row>
    <row r="270" spans="1:248" ht="38.25">
      <c r="A270" s="347" t="s">
        <v>697</v>
      </c>
      <c r="B270" s="232" t="s">
        <v>696</v>
      </c>
      <c r="C270" s="362">
        <v>7.72</v>
      </c>
      <c r="D270" s="403">
        <v>13.5</v>
      </c>
      <c r="E270" s="216">
        <v>100</v>
      </c>
      <c r="F270" s="353"/>
      <c r="G270" s="354"/>
      <c r="H270" s="354"/>
      <c r="I270" s="354"/>
      <c r="J270" s="354"/>
      <c r="K270" s="354"/>
      <c r="L270" s="354"/>
      <c r="M270" s="354"/>
      <c r="N270" s="354"/>
      <c r="O270" s="354"/>
      <c r="P270" s="354"/>
      <c r="Q270" s="354"/>
      <c r="R270" s="354"/>
      <c r="S270" s="354"/>
      <c r="T270" s="354"/>
      <c r="U270" s="354"/>
      <c r="V270" s="354"/>
      <c r="W270" s="354"/>
      <c r="X270" s="354"/>
      <c r="Y270" s="354"/>
      <c r="Z270" s="354"/>
      <c r="AA270" s="354"/>
      <c r="AB270" s="354"/>
      <c r="AC270" s="354"/>
      <c r="AD270" s="354"/>
      <c r="AE270" s="354"/>
      <c r="AF270" s="354"/>
      <c r="AG270" s="354"/>
      <c r="AH270" s="354"/>
      <c r="AI270" s="354"/>
      <c r="AJ270" s="354"/>
      <c r="AK270" s="354"/>
      <c r="AL270" s="354"/>
      <c r="AM270" s="354"/>
      <c r="AN270" s="354"/>
      <c r="AO270" s="354"/>
      <c r="AP270" s="354"/>
      <c r="AQ270" s="354"/>
      <c r="AR270" s="354"/>
      <c r="AS270" s="354"/>
      <c r="AT270" s="354"/>
      <c r="AU270" s="354"/>
      <c r="AV270" s="354"/>
      <c r="AW270" s="354"/>
      <c r="AX270" s="354"/>
      <c r="AY270" s="354"/>
      <c r="AZ270" s="354"/>
      <c r="BA270" s="354"/>
      <c r="BB270" s="354"/>
      <c r="BC270" s="354"/>
      <c r="BD270" s="354"/>
      <c r="BE270" s="354"/>
      <c r="BF270" s="354"/>
      <c r="BG270" s="354"/>
      <c r="BH270" s="354"/>
      <c r="BI270" s="354"/>
      <c r="BJ270" s="354"/>
      <c r="BK270" s="354"/>
      <c r="BL270" s="354"/>
      <c r="BM270" s="354"/>
      <c r="BN270" s="354"/>
      <c r="BO270" s="354"/>
      <c r="BP270" s="354"/>
      <c r="BQ270" s="354"/>
      <c r="BR270" s="354"/>
      <c r="BS270" s="354"/>
      <c r="BT270" s="354"/>
      <c r="BU270" s="354"/>
      <c r="BV270" s="354"/>
      <c r="BW270" s="354"/>
      <c r="BX270" s="354"/>
      <c r="BY270" s="354"/>
      <c r="BZ270" s="354"/>
      <c r="CA270" s="354"/>
      <c r="CB270" s="354"/>
      <c r="CC270" s="354"/>
      <c r="CD270" s="354"/>
      <c r="CE270" s="354"/>
      <c r="CF270" s="354"/>
      <c r="CG270" s="354"/>
      <c r="CH270" s="354"/>
      <c r="CI270" s="354"/>
      <c r="CJ270" s="354"/>
      <c r="CK270" s="354"/>
      <c r="CL270" s="354"/>
      <c r="CM270" s="354"/>
      <c r="CN270" s="354"/>
      <c r="CO270" s="354"/>
      <c r="CP270" s="354"/>
      <c r="CQ270" s="354"/>
      <c r="CR270" s="354"/>
      <c r="CS270" s="354"/>
      <c r="CT270" s="354"/>
      <c r="CU270" s="354"/>
      <c r="CV270" s="354"/>
      <c r="CW270" s="354"/>
      <c r="CX270" s="354"/>
      <c r="CY270" s="354"/>
      <c r="CZ270" s="354"/>
      <c r="DA270" s="354"/>
      <c r="DB270" s="354"/>
      <c r="DC270" s="354"/>
      <c r="DD270" s="354"/>
      <c r="DE270" s="354"/>
      <c r="DF270" s="354"/>
      <c r="DG270" s="354"/>
      <c r="DH270" s="354"/>
      <c r="DI270" s="354"/>
      <c r="DJ270" s="354"/>
      <c r="DK270" s="354"/>
      <c r="DL270" s="354"/>
      <c r="DM270" s="354"/>
      <c r="DN270" s="354"/>
      <c r="DO270" s="354"/>
      <c r="DP270" s="354"/>
      <c r="DQ270" s="354"/>
      <c r="DR270" s="354"/>
      <c r="DS270" s="354"/>
      <c r="DT270" s="354"/>
      <c r="DU270" s="354"/>
      <c r="DV270" s="354"/>
      <c r="DW270" s="354"/>
      <c r="DX270" s="354"/>
      <c r="DY270" s="354"/>
      <c r="DZ270" s="354"/>
      <c r="EA270" s="354"/>
      <c r="EB270" s="354"/>
      <c r="EC270" s="354"/>
      <c r="ED270" s="354"/>
      <c r="EE270" s="354"/>
      <c r="EF270" s="354"/>
      <c r="EG270" s="354"/>
      <c r="EH270" s="354"/>
      <c r="EI270" s="354"/>
      <c r="EJ270" s="354"/>
      <c r="EK270" s="354"/>
      <c r="EL270" s="354"/>
      <c r="EM270" s="354"/>
      <c r="EN270" s="354"/>
      <c r="EO270" s="354"/>
      <c r="EP270" s="354"/>
      <c r="EQ270" s="354"/>
      <c r="ER270" s="354"/>
      <c r="ES270" s="354"/>
      <c r="ET270" s="354"/>
      <c r="EU270" s="354"/>
      <c r="EV270" s="354"/>
      <c r="EW270" s="354"/>
      <c r="EX270" s="354"/>
      <c r="EY270" s="354"/>
      <c r="EZ270" s="354"/>
      <c r="FA270" s="354"/>
      <c r="FB270" s="354"/>
      <c r="FC270" s="354"/>
      <c r="FD270" s="354"/>
      <c r="FE270" s="354"/>
      <c r="FF270" s="354"/>
      <c r="FG270" s="354"/>
      <c r="FH270" s="354"/>
      <c r="FI270" s="354"/>
      <c r="FJ270" s="354"/>
      <c r="FK270" s="354"/>
      <c r="FL270" s="354"/>
      <c r="FM270" s="354"/>
      <c r="FN270" s="354"/>
      <c r="FO270" s="354"/>
      <c r="FP270" s="354"/>
      <c r="FQ270" s="354"/>
      <c r="FR270" s="354"/>
      <c r="FS270" s="354"/>
      <c r="FT270" s="354"/>
      <c r="FU270" s="354"/>
      <c r="FV270" s="354"/>
      <c r="FW270" s="354"/>
      <c r="FX270" s="354"/>
      <c r="FY270" s="354"/>
      <c r="FZ270" s="354"/>
      <c r="GA270" s="354"/>
      <c r="GB270" s="354"/>
      <c r="GC270" s="354"/>
      <c r="GD270" s="354"/>
      <c r="GE270" s="354"/>
      <c r="GF270" s="354"/>
      <c r="GG270" s="354"/>
      <c r="GH270" s="354"/>
      <c r="GI270" s="354"/>
      <c r="GJ270" s="354"/>
      <c r="GK270" s="354"/>
      <c r="GL270" s="354"/>
      <c r="GM270" s="354"/>
      <c r="GN270" s="354"/>
      <c r="GO270" s="354"/>
      <c r="GP270" s="354"/>
      <c r="GQ270" s="354"/>
      <c r="GR270" s="354"/>
      <c r="GS270" s="354"/>
      <c r="GT270" s="354"/>
      <c r="GU270" s="354"/>
      <c r="GV270" s="354"/>
      <c r="GW270" s="354"/>
      <c r="GX270" s="354"/>
      <c r="GY270" s="354"/>
      <c r="GZ270" s="354"/>
      <c r="HA270" s="354"/>
      <c r="HB270" s="354"/>
      <c r="HC270" s="354"/>
      <c r="HD270" s="354"/>
      <c r="HE270" s="354"/>
      <c r="HF270" s="354"/>
      <c r="HG270" s="354"/>
      <c r="HH270" s="354"/>
      <c r="HI270" s="354"/>
      <c r="HJ270" s="354"/>
      <c r="HK270" s="354"/>
      <c r="HL270" s="354"/>
      <c r="HM270" s="354"/>
      <c r="HN270" s="354"/>
      <c r="HO270" s="354"/>
      <c r="HP270" s="354"/>
      <c r="HQ270" s="354"/>
      <c r="HR270" s="354"/>
      <c r="HS270" s="354"/>
      <c r="HT270" s="354"/>
      <c r="HU270" s="354"/>
      <c r="HV270" s="354"/>
      <c r="HW270" s="354"/>
      <c r="HX270" s="354"/>
      <c r="HY270" s="354"/>
      <c r="HZ270" s="354"/>
      <c r="IA270" s="354"/>
      <c r="IB270" s="354"/>
      <c r="IC270" s="354"/>
      <c r="ID270" s="354"/>
      <c r="IE270" s="354"/>
      <c r="IF270" s="354"/>
      <c r="IG270" s="354"/>
      <c r="IH270" s="354"/>
      <c r="II270" s="354"/>
      <c r="IJ270" s="354"/>
      <c r="IK270" s="354"/>
      <c r="IL270" s="354"/>
      <c r="IM270" s="354"/>
      <c r="IN270" s="354"/>
    </row>
    <row r="271" spans="1:248">
      <c r="A271" s="363" t="s">
        <v>698</v>
      </c>
      <c r="B271" s="235" t="s">
        <v>485</v>
      </c>
      <c r="C271" s="364">
        <v>230</v>
      </c>
      <c r="D271" s="364">
        <v>233</v>
      </c>
      <c r="E271" s="216">
        <v>100</v>
      </c>
      <c r="F271" s="353"/>
      <c r="G271" s="354"/>
      <c r="H271" s="354"/>
      <c r="I271" s="354"/>
      <c r="J271" s="354"/>
      <c r="K271" s="354"/>
      <c r="L271" s="354"/>
      <c r="M271" s="354"/>
      <c r="N271" s="354"/>
      <c r="O271" s="354"/>
      <c r="P271" s="354"/>
      <c r="Q271" s="354"/>
      <c r="R271" s="354"/>
      <c r="S271" s="354"/>
      <c r="T271" s="354"/>
      <c r="U271" s="354"/>
      <c r="V271" s="354"/>
      <c r="W271" s="354"/>
      <c r="X271" s="354"/>
      <c r="Y271" s="354"/>
      <c r="Z271" s="354"/>
      <c r="AA271" s="354"/>
      <c r="AB271" s="354"/>
      <c r="AC271" s="354"/>
      <c r="AD271" s="354"/>
      <c r="AE271" s="354"/>
      <c r="AF271" s="354"/>
      <c r="AG271" s="354"/>
      <c r="AH271" s="354"/>
      <c r="AI271" s="354"/>
      <c r="AJ271" s="354"/>
      <c r="AK271" s="354"/>
      <c r="AL271" s="354"/>
      <c r="AM271" s="354"/>
      <c r="AN271" s="354"/>
      <c r="AO271" s="354"/>
      <c r="AP271" s="354"/>
      <c r="AQ271" s="354"/>
      <c r="AR271" s="354"/>
      <c r="AS271" s="354"/>
      <c r="AT271" s="354"/>
      <c r="AU271" s="354"/>
      <c r="AV271" s="354"/>
      <c r="AW271" s="354"/>
      <c r="AX271" s="354"/>
      <c r="AY271" s="354"/>
      <c r="AZ271" s="354"/>
      <c r="BA271" s="354"/>
      <c r="BB271" s="354"/>
      <c r="BC271" s="354"/>
      <c r="BD271" s="354"/>
      <c r="BE271" s="354"/>
      <c r="BF271" s="354"/>
      <c r="BG271" s="354"/>
      <c r="BH271" s="354"/>
      <c r="BI271" s="354"/>
      <c r="BJ271" s="354"/>
      <c r="BK271" s="354"/>
      <c r="BL271" s="354"/>
      <c r="BM271" s="354"/>
      <c r="BN271" s="354"/>
      <c r="BO271" s="354"/>
      <c r="BP271" s="354"/>
      <c r="BQ271" s="354"/>
      <c r="BR271" s="354"/>
      <c r="BS271" s="354"/>
      <c r="BT271" s="354"/>
      <c r="BU271" s="354"/>
      <c r="BV271" s="354"/>
      <c r="BW271" s="354"/>
      <c r="BX271" s="354"/>
      <c r="BY271" s="354"/>
      <c r="BZ271" s="354"/>
      <c r="CA271" s="354"/>
      <c r="CB271" s="354"/>
      <c r="CC271" s="354"/>
      <c r="CD271" s="354"/>
      <c r="CE271" s="354"/>
      <c r="CF271" s="354"/>
      <c r="CG271" s="354"/>
      <c r="CH271" s="354"/>
      <c r="CI271" s="354"/>
      <c r="CJ271" s="354"/>
      <c r="CK271" s="354"/>
      <c r="CL271" s="354"/>
      <c r="CM271" s="354"/>
      <c r="CN271" s="354"/>
      <c r="CO271" s="354"/>
      <c r="CP271" s="354"/>
      <c r="CQ271" s="354"/>
      <c r="CR271" s="354"/>
      <c r="CS271" s="354"/>
      <c r="CT271" s="354"/>
      <c r="CU271" s="354"/>
      <c r="CV271" s="354"/>
      <c r="CW271" s="354"/>
      <c r="CX271" s="354"/>
      <c r="CY271" s="354"/>
      <c r="CZ271" s="354"/>
      <c r="DA271" s="354"/>
      <c r="DB271" s="354"/>
      <c r="DC271" s="354"/>
      <c r="DD271" s="354"/>
      <c r="DE271" s="354"/>
      <c r="DF271" s="354"/>
      <c r="DG271" s="354"/>
      <c r="DH271" s="354"/>
      <c r="DI271" s="354"/>
      <c r="DJ271" s="354"/>
      <c r="DK271" s="354"/>
      <c r="DL271" s="354"/>
      <c r="DM271" s="354"/>
      <c r="DN271" s="354"/>
      <c r="DO271" s="354"/>
      <c r="DP271" s="354"/>
      <c r="DQ271" s="354"/>
      <c r="DR271" s="354"/>
      <c r="DS271" s="354"/>
      <c r="DT271" s="354"/>
      <c r="DU271" s="354"/>
      <c r="DV271" s="354"/>
      <c r="DW271" s="354"/>
      <c r="DX271" s="354"/>
      <c r="DY271" s="354"/>
      <c r="DZ271" s="354"/>
      <c r="EA271" s="354"/>
      <c r="EB271" s="354"/>
      <c r="EC271" s="354"/>
      <c r="ED271" s="354"/>
      <c r="EE271" s="354"/>
      <c r="EF271" s="354"/>
      <c r="EG271" s="354"/>
      <c r="EH271" s="354"/>
      <c r="EI271" s="354"/>
      <c r="EJ271" s="354"/>
      <c r="EK271" s="354"/>
      <c r="EL271" s="354"/>
      <c r="EM271" s="354"/>
      <c r="EN271" s="354"/>
      <c r="EO271" s="354"/>
      <c r="EP271" s="354"/>
      <c r="EQ271" s="354"/>
      <c r="ER271" s="354"/>
      <c r="ES271" s="354"/>
      <c r="ET271" s="354"/>
      <c r="EU271" s="354"/>
      <c r="EV271" s="354"/>
      <c r="EW271" s="354"/>
      <c r="EX271" s="354"/>
      <c r="EY271" s="354"/>
      <c r="EZ271" s="354"/>
      <c r="FA271" s="354"/>
      <c r="FB271" s="354"/>
      <c r="FC271" s="354"/>
      <c r="FD271" s="354"/>
      <c r="FE271" s="354"/>
      <c r="FF271" s="354"/>
      <c r="FG271" s="354"/>
      <c r="FH271" s="354"/>
      <c r="FI271" s="354"/>
      <c r="FJ271" s="354"/>
      <c r="FK271" s="354"/>
      <c r="FL271" s="354"/>
      <c r="FM271" s="354"/>
      <c r="FN271" s="354"/>
      <c r="FO271" s="354"/>
      <c r="FP271" s="354"/>
      <c r="FQ271" s="354"/>
      <c r="FR271" s="354"/>
      <c r="FS271" s="354"/>
      <c r="FT271" s="354"/>
      <c r="FU271" s="354"/>
      <c r="FV271" s="354"/>
      <c r="FW271" s="354"/>
      <c r="FX271" s="354"/>
      <c r="FY271" s="354"/>
      <c r="FZ271" s="354"/>
      <c r="GA271" s="354"/>
      <c r="GB271" s="354"/>
      <c r="GC271" s="354"/>
      <c r="GD271" s="354"/>
      <c r="GE271" s="354"/>
      <c r="GF271" s="354"/>
      <c r="GG271" s="354"/>
      <c r="GH271" s="354"/>
      <c r="GI271" s="354"/>
      <c r="GJ271" s="354"/>
      <c r="GK271" s="354"/>
      <c r="GL271" s="354"/>
      <c r="GM271" s="354"/>
      <c r="GN271" s="354"/>
      <c r="GO271" s="354"/>
      <c r="GP271" s="354"/>
      <c r="GQ271" s="354"/>
      <c r="GR271" s="354"/>
      <c r="GS271" s="354"/>
      <c r="GT271" s="354"/>
      <c r="GU271" s="354"/>
      <c r="GV271" s="354"/>
      <c r="GW271" s="354"/>
      <c r="GX271" s="354"/>
      <c r="GY271" s="354"/>
      <c r="GZ271" s="354"/>
      <c r="HA271" s="354"/>
      <c r="HB271" s="354"/>
      <c r="HC271" s="354"/>
      <c r="HD271" s="354"/>
      <c r="HE271" s="354"/>
      <c r="HF271" s="354"/>
      <c r="HG271" s="354"/>
      <c r="HH271" s="354"/>
      <c r="HI271" s="354"/>
      <c r="HJ271" s="354"/>
      <c r="HK271" s="354"/>
      <c r="HL271" s="354"/>
      <c r="HM271" s="354"/>
      <c r="HN271" s="354"/>
      <c r="HO271" s="354"/>
      <c r="HP271" s="354"/>
      <c r="HQ271" s="354"/>
      <c r="HR271" s="354"/>
      <c r="HS271" s="354"/>
      <c r="HT271" s="354"/>
      <c r="HU271" s="354"/>
      <c r="HV271" s="354"/>
      <c r="HW271" s="354"/>
      <c r="HX271" s="354"/>
      <c r="HY271" s="354"/>
      <c r="HZ271" s="354"/>
      <c r="IA271" s="354"/>
      <c r="IB271" s="354"/>
      <c r="IC271" s="354"/>
      <c r="ID271" s="354"/>
      <c r="IE271" s="354"/>
      <c r="IF271" s="354"/>
      <c r="IG271" s="354"/>
      <c r="IH271" s="354"/>
      <c r="II271" s="354"/>
      <c r="IJ271" s="354"/>
      <c r="IK271" s="354"/>
      <c r="IL271" s="354"/>
      <c r="IM271" s="354"/>
      <c r="IN271" s="354"/>
    </row>
    <row r="272" spans="1:248" ht="38.25">
      <c r="A272" s="363" t="s">
        <v>699</v>
      </c>
      <c r="B272" s="235" t="s">
        <v>700</v>
      </c>
      <c r="C272" s="364">
        <v>4</v>
      </c>
      <c r="D272" s="364">
        <v>5</v>
      </c>
      <c r="E272" s="216">
        <v>100</v>
      </c>
      <c r="F272" s="353"/>
      <c r="G272" s="354"/>
      <c r="H272" s="354"/>
      <c r="I272" s="354"/>
      <c r="J272" s="354"/>
      <c r="K272" s="354"/>
      <c r="L272" s="354"/>
      <c r="M272" s="354"/>
      <c r="N272" s="354"/>
      <c r="O272" s="354"/>
      <c r="P272" s="354"/>
      <c r="Q272" s="354"/>
      <c r="R272" s="354"/>
      <c r="S272" s="354"/>
      <c r="T272" s="354"/>
      <c r="U272" s="354"/>
      <c r="V272" s="354"/>
      <c r="W272" s="354"/>
      <c r="X272" s="354"/>
      <c r="Y272" s="354"/>
      <c r="Z272" s="354"/>
      <c r="AA272" s="354"/>
      <c r="AB272" s="354"/>
      <c r="AC272" s="354"/>
      <c r="AD272" s="354"/>
      <c r="AE272" s="354"/>
      <c r="AF272" s="354"/>
      <c r="AG272" s="354"/>
      <c r="AH272" s="354"/>
      <c r="AI272" s="354"/>
      <c r="AJ272" s="354"/>
      <c r="AK272" s="354"/>
      <c r="AL272" s="354"/>
      <c r="AM272" s="354"/>
      <c r="AN272" s="354"/>
      <c r="AO272" s="354"/>
      <c r="AP272" s="354"/>
      <c r="AQ272" s="354"/>
      <c r="AR272" s="354"/>
      <c r="AS272" s="354"/>
      <c r="AT272" s="354"/>
      <c r="AU272" s="354"/>
      <c r="AV272" s="354"/>
      <c r="AW272" s="354"/>
      <c r="AX272" s="354"/>
      <c r="AY272" s="354"/>
      <c r="AZ272" s="354"/>
      <c r="BA272" s="354"/>
      <c r="BB272" s="354"/>
      <c r="BC272" s="354"/>
      <c r="BD272" s="354"/>
      <c r="BE272" s="354"/>
      <c r="BF272" s="354"/>
      <c r="BG272" s="354"/>
      <c r="BH272" s="354"/>
      <c r="BI272" s="354"/>
      <c r="BJ272" s="354"/>
      <c r="BK272" s="354"/>
      <c r="BL272" s="354"/>
      <c r="BM272" s="354"/>
      <c r="BN272" s="354"/>
      <c r="BO272" s="354"/>
      <c r="BP272" s="354"/>
      <c r="BQ272" s="354"/>
      <c r="BR272" s="354"/>
      <c r="BS272" s="354"/>
      <c r="BT272" s="354"/>
      <c r="BU272" s="354"/>
      <c r="BV272" s="354"/>
      <c r="BW272" s="354"/>
      <c r="BX272" s="354"/>
      <c r="BY272" s="354"/>
      <c r="BZ272" s="354"/>
      <c r="CA272" s="354"/>
      <c r="CB272" s="354"/>
      <c r="CC272" s="354"/>
      <c r="CD272" s="354"/>
      <c r="CE272" s="354"/>
      <c r="CF272" s="354"/>
      <c r="CG272" s="354"/>
      <c r="CH272" s="354"/>
      <c r="CI272" s="354"/>
      <c r="CJ272" s="354"/>
      <c r="CK272" s="354"/>
      <c r="CL272" s="354"/>
      <c r="CM272" s="354"/>
      <c r="CN272" s="354"/>
      <c r="CO272" s="354"/>
      <c r="CP272" s="354"/>
      <c r="CQ272" s="354"/>
      <c r="CR272" s="354"/>
      <c r="CS272" s="354"/>
      <c r="CT272" s="354"/>
      <c r="CU272" s="354"/>
      <c r="CV272" s="354"/>
      <c r="CW272" s="354"/>
      <c r="CX272" s="354"/>
      <c r="CY272" s="354"/>
      <c r="CZ272" s="354"/>
      <c r="DA272" s="354"/>
      <c r="DB272" s="354"/>
      <c r="DC272" s="354"/>
      <c r="DD272" s="354"/>
      <c r="DE272" s="354"/>
      <c r="DF272" s="354"/>
      <c r="DG272" s="354"/>
      <c r="DH272" s="354"/>
      <c r="DI272" s="354"/>
      <c r="DJ272" s="354"/>
      <c r="DK272" s="354"/>
      <c r="DL272" s="354"/>
      <c r="DM272" s="354"/>
      <c r="DN272" s="354"/>
      <c r="DO272" s="354"/>
      <c r="DP272" s="354"/>
      <c r="DQ272" s="354"/>
      <c r="DR272" s="354"/>
      <c r="DS272" s="354"/>
      <c r="DT272" s="354"/>
      <c r="DU272" s="354"/>
      <c r="DV272" s="354"/>
      <c r="DW272" s="354"/>
      <c r="DX272" s="354"/>
      <c r="DY272" s="354"/>
      <c r="DZ272" s="354"/>
      <c r="EA272" s="354"/>
      <c r="EB272" s="354"/>
      <c r="EC272" s="354"/>
      <c r="ED272" s="354"/>
      <c r="EE272" s="354"/>
      <c r="EF272" s="354"/>
      <c r="EG272" s="354"/>
      <c r="EH272" s="354"/>
      <c r="EI272" s="354"/>
      <c r="EJ272" s="354"/>
      <c r="EK272" s="354"/>
      <c r="EL272" s="354"/>
      <c r="EM272" s="354"/>
      <c r="EN272" s="354"/>
      <c r="EO272" s="354"/>
      <c r="EP272" s="354"/>
      <c r="EQ272" s="354"/>
      <c r="ER272" s="354"/>
      <c r="ES272" s="354"/>
      <c r="ET272" s="354"/>
      <c r="EU272" s="354"/>
      <c r="EV272" s="354"/>
      <c r="EW272" s="354"/>
      <c r="EX272" s="354"/>
      <c r="EY272" s="354"/>
      <c r="EZ272" s="354"/>
      <c r="FA272" s="354"/>
      <c r="FB272" s="354"/>
      <c r="FC272" s="354"/>
      <c r="FD272" s="354"/>
      <c r="FE272" s="354"/>
      <c r="FF272" s="354"/>
      <c r="FG272" s="354"/>
      <c r="FH272" s="354"/>
      <c r="FI272" s="354"/>
      <c r="FJ272" s="354"/>
      <c r="FK272" s="354"/>
      <c r="FL272" s="354"/>
      <c r="FM272" s="354"/>
      <c r="FN272" s="354"/>
      <c r="FO272" s="354"/>
      <c r="FP272" s="354"/>
      <c r="FQ272" s="354"/>
      <c r="FR272" s="354"/>
      <c r="FS272" s="354"/>
      <c r="FT272" s="354"/>
      <c r="FU272" s="354"/>
      <c r="FV272" s="354"/>
      <c r="FW272" s="354"/>
      <c r="FX272" s="354"/>
      <c r="FY272" s="354"/>
      <c r="FZ272" s="354"/>
      <c r="GA272" s="354"/>
      <c r="GB272" s="354"/>
      <c r="GC272" s="354"/>
      <c r="GD272" s="354"/>
      <c r="GE272" s="354"/>
      <c r="GF272" s="354"/>
      <c r="GG272" s="354"/>
      <c r="GH272" s="354"/>
      <c r="GI272" s="354"/>
      <c r="GJ272" s="354"/>
      <c r="GK272" s="354"/>
      <c r="GL272" s="354"/>
      <c r="GM272" s="354"/>
      <c r="GN272" s="354"/>
      <c r="GO272" s="354"/>
      <c r="GP272" s="354"/>
      <c r="GQ272" s="354"/>
      <c r="GR272" s="354"/>
      <c r="GS272" s="354"/>
      <c r="GT272" s="354"/>
      <c r="GU272" s="354"/>
      <c r="GV272" s="354"/>
      <c r="GW272" s="354"/>
      <c r="GX272" s="354"/>
      <c r="GY272" s="354"/>
      <c r="GZ272" s="354"/>
      <c r="HA272" s="354"/>
      <c r="HB272" s="354"/>
      <c r="HC272" s="354"/>
      <c r="HD272" s="354"/>
      <c r="HE272" s="354"/>
      <c r="HF272" s="354"/>
      <c r="HG272" s="354"/>
      <c r="HH272" s="354"/>
      <c r="HI272" s="354"/>
      <c r="HJ272" s="354"/>
      <c r="HK272" s="354"/>
      <c r="HL272" s="354"/>
      <c r="HM272" s="354"/>
      <c r="HN272" s="354"/>
      <c r="HO272" s="354"/>
      <c r="HP272" s="354"/>
      <c r="HQ272" s="354"/>
      <c r="HR272" s="354"/>
      <c r="HS272" s="354"/>
      <c r="HT272" s="354"/>
      <c r="HU272" s="354"/>
      <c r="HV272" s="354"/>
      <c r="HW272" s="354"/>
      <c r="HX272" s="354"/>
      <c r="HY272" s="354"/>
      <c r="HZ272" s="354"/>
      <c r="IA272" s="354"/>
      <c r="IB272" s="354"/>
      <c r="IC272" s="354"/>
      <c r="ID272" s="354"/>
      <c r="IE272" s="354"/>
      <c r="IF272" s="354"/>
      <c r="IG272" s="354"/>
      <c r="IH272" s="354"/>
      <c r="II272" s="354"/>
      <c r="IJ272" s="354"/>
      <c r="IK272" s="354"/>
      <c r="IL272" s="354"/>
      <c r="IM272" s="354"/>
      <c r="IN272" s="354"/>
    </row>
    <row r="273" spans="1:248">
      <c r="A273" s="365"/>
      <c r="B273" s="366"/>
      <c r="C273" s="367"/>
      <c r="D273" s="368"/>
      <c r="E273" s="344"/>
      <c r="F273" s="353"/>
      <c r="G273" s="354"/>
      <c r="H273" s="354"/>
      <c r="I273" s="354"/>
      <c r="J273" s="354"/>
      <c r="K273" s="354"/>
      <c r="L273" s="354"/>
      <c r="M273" s="354"/>
      <c r="N273" s="354"/>
      <c r="O273" s="354"/>
      <c r="P273" s="354"/>
      <c r="Q273" s="354"/>
      <c r="R273" s="354"/>
      <c r="S273" s="354"/>
      <c r="T273" s="354"/>
      <c r="U273" s="354"/>
      <c r="V273" s="354"/>
      <c r="W273" s="354"/>
      <c r="X273" s="354"/>
      <c r="Y273" s="354"/>
      <c r="Z273" s="354"/>
      <c r="AA273" s="354"/>
      <c r="AB273" s="354"/>
      <c r="AC273" s="354"/>
      <c r="AD273" s="354"/>
      <c r="AE273" s="354"/>
      <c r="AF273" s="354"/>
      <c r="AG273" s="354"/>
      <c r="AH273" s="354"/>
      <c r="AI273" s="354"/>
      <c r="AJ273" s="354"/>
      <c r="AK273" s="354"/>
      <c r="AL273" s="354"/>
      <c r="AM273" s="354"/>
      <c r="AN273" s="354"/>
      <c r="AO273" s="354"/>
      <c r="AP273" s="354"/>
      <c r="AQ273" s="354"/>
      <c r="AR273" s="354"/>
      <c r="AS273" s="354"/>
      <c r="AT273" s="354"/>
      <c r="AU273" s="354"/>
      <c r="AV273" s="354"/>
      <c r="AW273" s="354"/>
      <c r="AX273" s="354"/>
      <c r="AY273" s="354"/>
      <c r="AZ273" s="354"/>
      <c r="BA273" s="354"/>
      <c r="BB273" s="354"/>
      <c r="BC273" s="354"/>
      <c r="BD273" s="354"/>
      <c r="BE273" s="354"/>
      <c r="BF273" s="354"/>
      <c r="BG273" s="354"/>
      <c r="BH273" s="354"/>
      <c r="BI273" s="354"/>
      <c r="BJ273" s="354"/>
      <c r="BK273" s="354"/>
      <c r="BL273" s="354"/>
      <c r="BM273" s="354"/>
      <c r="BN273" s="354"/>
      <c r="BO273" s="354"/>
      <c r="BP273" s="354"/>
      <c r="BQ273" s="354"/>
      <c r="BR273" s="354"/>
      <c r="BS273" s="354"/>
      <c r="BT273" s="354"/>
      <c r="BU273" s="354"/>
      <c r="BV273" s="354"/>
      <c r="BW273" s="354"/>
      <c r="BX273" s="354"/>
      <c r="BY273" s="354"/>
      <c r="BZ273" s="354"/>
      <c r="CA273" s="354"/>
      <c r="CB273" s="354"/>
      <c r="CC273" s="354"/>
      <c r="CD273" s="354"/>
      <c r="CE273" s="354"/>
      <c r="CF273" s="354"/>
      <c r="CG273" s="354"/>
      <c r="CH273" s="354"/>
      <c r="CI273" s="354"/>
      <c r="CJ273" s="354"/>
      <c r="CK273" s="354"/>
      <c r="CL273" s="354"/>
      <c r="CM273" s="354"/>
      <c r="CN273" s="354"/>
      <c r="CO273" s="354"/>
      <c r="CP273" s="354"/>
      <c r="CQ273" s="354"/>
      <c r="CR273" s="354"/>
      <c r="CS273" s="354"/>
      <c r="CT273" s="354"/>
      <c r="CU273" s="354"/>
      <c r="CV273" s="354"/>
      <c r="CW273" s="354"/>
      <c r="CX273" s="354"/>
      <c r="CY273" s="354"/>
      <c r="CZ273" s="354"/>
      <c r="DA273" s="354"/>
      <c r="DB273" s="354"/>
      <c r="DC273" s="354"/>
      <c r="DD273" s="354"/>
      <c r="DE273" s="354"/>
      <c r="DF273" s="354"/>
      <c r="DG273" s="354"/>
      <c r="DH273" s="354"/>
      <c r="DI273" s="354"/>
      <c r="DJ273" s="354"/>
      <c r="DK273" s="354"/>
      <c r="DL273" s="354"/>
      <c r="DM273" s="354"/>
      <c r="DN273" s="354"/>
      <c r="DO273" s="354"/>
      <c r="DP273" s="354"/>
      <c r="DQ273" s="354"/>
      <c r="DR273" s="354"/>
      <c r="DS273" s="354"/>
      <c r="DT273" s="354"/>
      <c r="DU273" s="354"/>
      <c r="DV273" s="354"/>
      <c r="DW273" s="354"/>
      <c r="DX273" s="354"/>
      <c r="DY273" s="354"/>
      <c r="DZ273" s="354"/>
      <c r="EA273" s="354"/>
      <c r="EB273" s="354"/>
      <c r="EC273" s="354"/>
      <c r="ED273" s="354"/>
      <c r="EE273" s="354"/>
      <c r="EF273" s="354"/>
      <c r="EG273" s="354"/>
      <c r="EH273" s="354"/>
      <c r="EI273" s="354"/>
      <c r="EJ273" s="354"/>
      <c r="EK273" s="354"/>
      <c r="EL273" s="354"/>
      <c r="EM273" s="354"/>
      <c r="EN273" s="354"/>
      <c r="EO273" s="354"/>
      <c r="EP273" s="354"/>
      <c r="EQ273" s="354"/>
      <c r="ER273" s="354"/>
      <c r="ES273" s="354"/>
      <c r="ET273" s="354"/>
      <c r="EU273" s="354"/>
      <c r="EV273" s="354"/>
      <c r="EW273" s="354"/>
      <c r="EX273" s="354"/>
      <c r="EY273" s="354"/>
      <c r="EZ273" s="354"/>
      <c r="FA273" s="354"/>
      <c r="FB273" s="354"/>
      <c r="FC273" s="354"/>
      <c r="FD273" s="354"/>
      <c r="FE273" s="354"/>
      <c r="FF273" s="354"/>
      <c r="FG273" s="354"/>
      <c r="FH273" s="354"/>
      <c r="FI273" s="354"/>
      <c r="FJ273" s="354"/>
      <c r="FK273" s="354"/>
      <c r="FL273" s="354"/>
      <c r="FM273" s="354"/>
      <c r="FN273" s="354"/>
      <c r="FO273" s="354"/>
      <c r="FP273" s="354"/>
      <c r="FQ273" s="354"/>
      <c r="FR273" s="354"/>
      <c r="FS273" s="354"/>
      <c r="FT273" s="354"/>
      <c r="FU273" s="354"/>
      <c r="FV273" s="354"/>
      <c r="FW273" s="354"/>
      <c r="FX273" s="354"/>
      <c r="FY273" s="354"/>
      <c r="FZ273" s="354"/>
      <c r="GA273" s="354"/>
      <c r="GB273" s="354"/>
      <c r="GC273" s="354"/>
      <c r="GD273" s="354"/>
      <c r="GE273" s="354"/>
      <c r="GF273" s="354"/>
      <c r="GG273" s="354"/>
      <c r="GH273" s="354"/>
      <c r="GI273" s="354"/>
      <c r="GJ273" s="354"/>
      <c r="GK273" s="354"/>
      <c r="GL273" s="354"/>
      <c r="GM273" s="354"/>
      <c r="GN273" s="354"/>
      <c r="GO273" s="354"/>
      <c r="GP273" s="354"/>
      <c r="GQ273" s="354"/>
      <c r="GR273" s="354"/>
      <c r="GS273" s="354"/>
      <c r="GT273" s="354"/>
      <c r="GU273" s="354"/>
      <c r="GV273" s="354"/>
      <c r="GW273" s="354"/>
      <c r="GX273" s="354"/>
      <c r="GY273" s="354"/>
      <c r="GZ273" s="354"/>
      <c r="HA273" s="354"/>
      <c r="HB273" s="354"/>
      <c r="HC273" s="354"/>
      <c r="HD273" s="354"/>
      <c r="HE273" s="354"/>
      <c r="HF273" s="354"/>
      <c r="HG273" s="354"/>
      <c r="HH273" s="354"/>
      <c r="HI273" s="354"/>
      <c r="HJ273" s="354"/>
      <c r="HK273" s="354"/>
      <c r="HL273" s="354"/>
      <c r="HM273" s="354"/>
      <c r="HN273" s="354"/>
      <c r="HO273" s="354"/>
      <c r="HP273" s="354"/>
      <c r="HQ273" s="354"/>
      <c r="HR273" s="354"/>
      <c r="HS273" s="354"/>
      <c r="HT273" s="354"/>
      <c r="HU273" s="354"/>
      <c r="HV273" s="354"/>
      <c r="HW273" s="354"/>
      <c r="HX273" s="354"/>
      <c r="HY273" s="354"/>
      <c r="HZ273" s="354"/>
      <c r="IA273" s="354"/>
      <c r="IB273" s="354"/>
      <c r="IC273" s="354"/>
      <c r="ID273" s="354"/>
      <c r="IE273" s="354"/>
      <c r="IF273" s="354"/>
      <c r="IG273" s="354"/>
      <c r="IH273" s="354"/>
      <c r="II273" s="354"/>
      <c r="IJ273" s="354"/>
      <c r="IK273" s="354"/>
      <c r="IL273" s="354"/>
      <c r="IM273" s="354"/>
      <c r="IN273" s="354"/>
    </row>
    <row r="274" spans="1:248" ht="13.5">
      <c r="A274" s="828" t="s">
        <v>701</v>
      </c>
      <c r="B274" s="829"/>
      <c r="C274" s="829"/>
      <c r="D274" s="829"/>
      <c r="E274" s="830"/>
      <c r="F274" s="353"/>
      <c r="G274" s="354"/>
      <c r="H274" s="354"/>
      <c r="I274" s="354"/>
      <c r="J274" s="354"/>
      <c r="K274" s="354"/>
      <c r="L274" s="354"/>
      <c r="M274" s="354"/>
      <c r="N274" s="354"/>
      <c r="O274" s="354"/>
      <c r="P274" s="354"/>
      <c r="Q274" s="354"/>
      <c r="R274" s="354"/>
      <c r="S274" s="354"/>
      <c r="T274" s="354"/>
      <c r="U274" s="354"/>
      <c r="V274" s="354"/>
      <c r="W274" s="354"/>
      <c r="X274" s="354"/>
      <c r="Y274" s="354"/>
      <c r="Z274" s="354"/>
      <c r="AA274" s="354"/>
      <c r="AB274" s="354"/>
      <c r="AC274" s="354"/>
      <c r="AD274" s="354"/>
      <c r="AE274" s="354"/>
      <c r="AF274" s="354"/>
      <c r="AG274" s="354"/>
      <c r="AH274" s="354"/>
      <c r="AI274" s="354"/>
      <c r="AJ274" s="354"/>
      <c r="AK274" s="354"/>
      <c r="AL274" s="354"/>
      <c r="AM274" s="354"/>
      <c r="AN274" s="354"/>
      <c r="AO274" s="354"/>
      <c r="AP274" s="354"/>
      <c r="AQ274" s="354"/>
      <c r="AR274" s="354"/>
      <c r="AS274" s="354"/>
      <c r="AT274" s="354"/>
      <c r="AU274" s="354"/>
      <c r="AV274" s="354"/>
      <c r="AW274" s="354"/>
      <c r="AX274" s="354"/>
      <c r="AY274" s="354"/>
      <c r="AZ274" s="354"/>
      <c r="BA274" s="354"/>
      <c r="BB274" s="354"/>
      <c r="BC274" s="354"/>
      <c r="BD274" s="354"/>
      <c r="BE274" s="354"/>
      <c r="BF274" s="354"/>
      <c r="BG274" s="354"/>
      <c r="BH274" s="354"/>
      <c r="BI274" s="354"/>
      <c r="BJ274" s="354"/>
      <c r="BK274" s="354"/>
      <c r="BL274" s="354"/>
      <c r="BM274" s="354"/>
      <c r="BN274" s="354"/>
      <c r="BO274" s="354"/>
      <c r="BP274" s="354"/>
      <c r="BQ274" s="354"/>
      <c r="BR274" s="354"/>
      <c r="BS274" s="354"/>
      <c r="BT274" s="354"/>
      <c r="BU274" s="354"/>
      <c r="BV274" s="354"/>
      <c r="BW274" s="354"/>
      <c r="BX274" s="354"/>
      <c r="BY274" s="354"/>
      <c r="BZ274" s="354"/>
      <c r="CA274" s="354"/>
      <c r="CB274" s="354"/>
      <c r="CC274" s="354"/>
      <c r="CD274" s="354"/>
      <c r="CE274" s="354"/>
      <c r="CF274" s="354"/>
      <c r="CG274" s="354"/>
      <c r="CH274" s="354"/>
      <c r="CI274" s="354"/>
      <c r="CJ274" s="354"/>
      <c r="CK274" s="354"/>
      <c r="CL274" s="354"/>
      <c r="CM274" s="354"/>
      <c r="CN274" s="354"/>
      <c r="CO274" s="354"/>
      <c r="CP274" s="354"/>
      <c r="CQ274" s="354"/>
      <c r="CR274" s="354"/>
      <c r="CS274" s="354"/>
      <c r="CT274" s="354"/>
      <c r="CU274" s="354"/>
      <c r="CV274" s="354"/>
      <c r="CW274" s="354"/>
      <c r="CX274" s="354"/>
      <c r="CY274" s="354"/>
      <c r="CZ274" s="354"/>
      <c r="DA274" s="354"/>
      <c r="DB274" s="354"/>
      <c r="DC274" s="354"/>
      <c r="DD274" s="354"/>
      <c r="DE274" s="354"/>
      <c r="DF274" s="354"/>
      <c r="DG274" s="354"/>
      <c r="DH274" s="354"/>
      <c r="DI274" s="354"/>
      <c r="DJ274" s="354"/>
      <c r="DK274" s="354"/>
      <c r="DL274" s="354"/>
      <c r="DM274" s="354"/>
      <c r="DN274" s="354"/>
      <c r="DO274" s="354"/>
      <c r="DP274" s="354"/>
      <c r="DQ274" s="354"/>
      <c r="DR274" s="354"/>
      <c r="DS274" s="354"/>
      <c r="DT274" s="354"/>
      <c r="DU274" s="354"/>
      <c r="DV274" s="354"/>
      <c r="DW274" s="354"/>
      <c r="DX274" s="354"/>
      <c r="DY274" s="354"/>
      <c r="DZ274" s="354"/>
      <c r="EA274" s="354"/>
      <c r="EB274" s="354"/>
      <c r="EC274" s="354"/>
      <c r="ED274" s="354"/>
      <c r="EE274" s="354"/>
      <c r="EF274" s="354"/>
      <c r="EG274" s="354"/>
      <c r="EH274" s="354"/>
      <c r="EI274" s="354"/>
      <c r="EJ274" s="354"/>
      <c r="EK274" s="354"/>
      <c r="EL274" s="354"/>
      <c r="EM274" s="354"/>
      <c r="EN274" s="354"/>
      <c r="EO274" s="354"/>
      <c r="EP274" s="354"/>
      <c r="EQ274" s="354"/>
      <c r="ER274" s="354"/>
      <c r="ES274" s="354"/>
      <c r="ET274" s="354"/>
      <c r="EU274" s="354"/>
      <c r="EV274" s="354"/>
      <c r="EW274" s="354"/>
      <c r="EX274" s="354"/>
      <c r="EY274" s="354"/>
      <c r="EZ274" s="354"/>
      <c r="FA274" s="354"/>
      <c r="FB274" s="354"/>
      <c r="FC274" s="354"/>
      <c r="FD274" s="354"/>
      <c r="FE274" s="354"/>
      <c r="FF274" s="354"/>
      <c r="FG274" s="354"/>
      <c r="FH274" s="354"/>
      <c r="FI274" s="354"/>
      <c r="FJ274" s="354"/>
      <c r="FK274" s="354"/>
      <c r="FL274" s="354"/>
      <c r="FM274" s="354"/>
      <c r="FN274" s="354"/>
      <c r="FO274" s="354"/>
      <c r="FP274" s="354"/>
      <c r="FQ274" s="354"/>
      <c r="FR274" s="354"/>
      <c r="FS274" s="354"/>
      <c r="FT274" s="354"/>
      <c r="FU274" s="354"/>
      <c r="FV274" s="354"/>
      <c r="FW274" s="354"/>
      <c r="FX274" s="354"/>
      <c r="FY274" s="354"/>
      <c r="FZ274" s="354"/>
      <c r="GA274" s="354"/>
      <c r="GB274" s="354"/>
      <c r="GC274" s="354"/>
      <c r="GD274" s="354"/>
      <c r="GE274" s="354"/>
      <c r="GF274" s="354"/>
      <c r="GG274" s="354"/>
      <c r="GH274" s="354"/>
      <c r="GI274" s="354"/>
      <c r="GJ274" s="354"/>
      <c r="GK274" s="354"/>
      <c r="GL274" s="354"/>
      <c r="GM274" s="354"/>
      <c r="GN274" s="354"/>
      <c r="GO274" s="354"/>
      <c r="GP274" s="354"/>
      <c r="GQ274" s="354"/>
      <c r="GR274" s="354"/>
      <c r="GS274" s="354"/>
      <c r="GT274" s="354"/>
      <c r="GU274" s="354"/>
      <c r="GV274" s="354"/>
      <c r="GW274" s="354"/>
      <c r="GX274" s="354"/>
      <c r="GY274" s="354"/>
      <c r="GZ274" s="354"/>
      <c r="HA274" s="354"/>
      <c r="HB274" s="354"/>
      <c r="HC274" s="354"/>
      <c r="HD274" s="354"/>
      <c r="HE274" s="354"/>
      <c r="HF274" s="354"/>
      <c r="HG274" s="354"/>
      <c r="HH274" s="354"/>
      <c r="HI274" s="354"/>
      <c r="HJ274" s="354"/>
      <c r="HK274" s="354"/>
      <c r="HL274" s="354"/>
      <c r="HM274" s="354"/>
      <c r="HN274" s="354"/>
      <c r="HO274" s="354"/>
      <c r="HP274" s="354"/>
      <c r="HQ274" s="354"/>
      <c r="HR274" s="354"/>
      <c r="HS274" s="354"/>
      <c r="HT274" s="354"/>
      <c r="HU274" s="354"/>
      <c r="HV274" s="354"/>
      <c r="HW274" s="354"/>
      <c r="HX274" s="354"/>
      <c r="HY274" s="354"/>
      <c r="HZ274" s="354"/>
      <c r="IA274" s="354"/>
      <c r="IB274" s="354"/>
      <c r="IC274" s="354"/>
      <c r="ID274" s="354"/>
      <c r="IE274" s="354"/>
      <c r="IF274" s="354"/>
      <c r="IG274" s="354"/>
      <c r="IH274" s="354"/>
      <c r="II274" s="354"/>
      <c r="IJ274" s="354"/>
      <c r="IK274" s="354"/>
      <c r="IL274" s="354"/>
      <c r="IM274" s="354"/>
      <c r="IN274" s="354"/>
    </row>
    <row r="275" spans="1:248">
      <c r="A275" s="348" t="s">
        <v>702</v>
      </c>
      <c r="B275" s="229" t="s">
        <v>476</v>
      </c>
      <c r="C275" s="230">
        <v>90</v>
      </c>
      <c r="D275" s="277">
        <v>93</v>
      </c>
      <c r="E275" s="220">
        <v>100</v>
      </c>
      <c r="F275" s="353"/>
      <c r="G275" s="354"/>
      <c r="H275" s="354"/>
      <c r="I275" s="354"/>
      <c r="J275" s="354"/>
      <c r="K275" s="354"/>
      <c r="L275" s="354"/>
      <c r="M275" s="354"/>
      <c r="N275" s="354"/>
      <c r="O275" s="354"/>
      <c r="P275" s="354"/>
      <c r="Q275" s="354"/>
      <c r="R275" s="354"/>
      <c r="S275" s="354"/>
      <c r="T275" s="354"/>
      <c r="U275" s="354"/>
      <c r="V275" s="354"/>
      <c r="W275" s="354"/>
      <c r="X275" s="354"/>
      <c r="Y275" s="354"/>
      <c r="Z275" s="354"/>
      <c r="AA275" s="354"/>
      <c r="AB275" s="354"/>
      <c r="AC275" s="354"/>
      <c r="AD275" s="354"/>
      <c r="AE275" s="354"/>
      <c r="AF275" s="354"/>
      <c r="AG275" s="354"/>
      <c r="AH275" s="354"/>
      <c r="AI275" s="354"/>
      <c r="AJ275" s="354"/>
      <c r="AK275" s="354"/>
      <c r="AL275" s="354"/>
      <c r="AM275" s="354"/>
      <c r="AN275" s="354"/>
      <c r="AO275" s="354"/>
      <c r="AP275" s="354"/>
      <c r="AQ275" s="354"/>
      <c r="AR275" s="354"/>
      <c r="AS275" s="354"/>
      <c r="AT275" s="354"/>
      <c r="AU275" s="354"/>
      <c r="AV275" s="354"/>
      <c r="AW275" s="354"/>
      <c r="AX275" s="354"/>
      <c r="AY275" s="354"/>
      <c r="AZ275" s="354"/>
      <c r="BA275" s="354"/>
      <c r="BB275" s="354"/>
      <c r="BC275" s="354"/>
      <c r="BD275" s="354"/>
      <c r="BE275" s="354"/>
      <c r="BF275" s="354"/>
      <c r="BG275" s="354"/>
      <c r="BH275" s="354"/>
      <c r="BI275" s="354"/>
      <c r="BJ275" s="354"/>
      <c r="BK275" s="354"/>
      <c r="BL275" s="354"/>
      <c r="BM275" s="354"/>
      <c r="BN275" s="354"/>
      <c r="BO275" s="354"/>
      <c r="BP275" s="354"/>
      <c r="BQ275" s="354"/>
      <c r="BR275" s="354"/>
      <c r="BS275" s="354"/>
      <c r="BT275" s="354"/>
      <c r="BU275" s="354"/>
      <c r="BV275" s="354"/>
      <c r="BW275" s="354"/>
      <c r="BX275" s="354"/>
      <c r="BY275" s="354"/>
      <c r="BZ275" s="354"/>
      <c r="CA275" s="354"/>
      <c r="CB275" s="354"/>
      <c r="CC275" s="354"/>
      <c r="CD275" s="354"/>
      <c r="CE275" s="354"/>
      <c r="CF275" s="354"/>
      <c r="CG275" s="354"/>
      <c r="CH275" s="354"/>
      <c r="CI275" s="354"/>
      <c r="CJ275" s="354"/>
      <c r="CK275" s="354"/>
      <c r="CL275" s="354"/>
      <c r="CM275" s="354"/>
      <c r="CN275" s="354"/>
      <c r="CO275" s="354"/>
      <c r="CP275" s="354"/>
      <c r="CQ275" s="354"/>
      <c r="CR275" s="354"/>
      <c r="CS275" s="354"/>
      <c r="CT275" s="354"/>
      <c r="CU275" s="354"/>
      <c r="CV275" s="354"/>
      <c r="CW275" s="354"/>
      <c r="CX275" s="354"/>
      <c r="CY275" s="354"/>
      <c r="CZ275" s="354"/>
      <c r="DA275" s="354"/>
      <c r="DB275" s="354"/>
      <c r="DC275" s="354"/>
      <c r="DD275" s="354"/>
      <c r="DE275" s="354"/>
      <c r="DF275" s="354"/>
      <c r="DG275" s="354"/>
      <c r="DH275" s="354"/>
      <c r="DI275" s="354"/>
      <c r="DJ275" s="354"/>
      <c r="DK275" s="354"/>
      <c r="DL275" s="354"/>
      <c r="DM275" s="354"/>
      <c r="DN275" s="354"/>
      <c r="DO275" s="354"/>
      <c r="DP275" s="354"/>
      <c r="DQ275" s="354"/>
      <c r="DR275" s="354"/>
      <c r="DS275" s="354"/>
      <c r="DT275" s="354"/>
      <c r="DU275" s="354"/>
      <c r="DV275" s="354"/>
      <c r="DW275" s="354"/>
      <c r="DX275" s="354"/>
      <c r="DY275" s="354"/>
      <c r="DZ275" s="354"/>
      <c r="EA275" s="354"/>
      <c r="EB275" s="354"/>
      <c r="EC275" s="354"/>
      <c r="ED275" s="354"/>
      <c r="EE275" s="354"/>
      <c r="EF275" s="354"/>
      <c r="EG275" s="354"/>
      <c r="EH275" s="354"/>
      <c r="EI275" s="354"/>
      <c r="EJ275" s="354"/>
      <c r="EK275" s="354"/>
      <c r="EL275" s="354"/>
      <c r="EM275" s="354"/>
      <c r="EN275" s="354"/>
      <c r="EO275" s="354"/>
      <c r="EP275" s="354"/>
      <c r="EQ275" s="354"/>
      <c r="ER275" s="354"/>
      <c r="ES275" s="354"/>
      <c r="ET275" s="354"/>
      <c r="EU275" s="354"/>
      <c r="EV275" s="354"/>
      <c r="EW275" s="354"/>
      <c r="EX275" s="354"/>
      <c r="EY275" s="354"/>
      <c r="EZ275" s="354"/>
      <c r="FA275" s="354"/>
      <c r="FB275" s="354"/>
      <c r="FC275" s="354"/>
      <c r="FD275" s="354"/>
      <c r="FE275" s="354"/>
      <c r="FF275" s="354"/>
      <c r="FG275" s="354"/>
      <c r="FH275" s="354"/>
      <c r="FI275" s="354"/>
      <c r="FJ275" s="354"/>
      <c r="FK275" s="354"/>
      <c r="FL275" s="354"/>
      <c r="FM275" s="354"/>
      <c r="FN275" s="354"/>
      <c r="FO275" s="354"/>
      <c r="FP275" s="354"/>
      <c r="FQ275" s="354"/>
      <c r="FR275" s="354"/>
      <c r="FS275" s="354"/>
      <c r="FT275" s="354"/>
      <c r="FU275" s="354"/>
      <c r="FV275" s="354"/>
      <c r="FW275" s="354"/>
      <c r="FX275" s="354"/>
      <c r="FY275" s="354"/>
      <c r="FZ275" s="354"/>
      <c r="GA275" s="354"/>
      <c r="GB275" s="354"/>
      <c r="GC275" s="354"/>
      <c r="GD275" s="354"/>
      <c r="GE275" s="354"/>
      <c r="GF275" s="354"/>
      <c r="GG275" s="354"/>
      <c r="GH275" s="354"/>
      <c r="GI275" s="354"/>
      <c r="GJ275" s="354"/>
      <c r="GK275" s="354"/>
      <c r="GL275" s="354"/>
      <c r="GM275" s="354"/>
      <c r="GN275" s="354"/>
      <c r="GO275" s="354"/>
      <c r="GP275" s="354"/>
      <c r="GQ275" s="354"/>
      <c r="GR275" s="354"/>
      <c r="GS275" s="354"/>
      <c r="GT275" s="354"/>
      <c r="GU275" s="354"/>
      <c r="GV275" s="354"/>
      <c r="GW275" s="354"/>
      <c r="GX275" s="354"/>
      <c r="GY275" s="354"/>
      <c r="GZ275" s="354"/>
      <c r="HA275" s="354"/>
      <c r="HB275" s="354"/>
      <c r="HC275" s="354"/>
      <c r="HD275" s="354"/>
      <c r="HE275" s="354"/>
      <c r="HF275" s="354"/>
      <c r="HG275" s="354"/>
      <c r="HH275" s="354"/>
      <c r="HI275" s="354"/>
      <c r="HJ275" s="354"/>
      <c r="HK275" s="354"/>
      <c r="HL275" s="354"/>
      <c r="HM275" s="354"/>
      <c r="HN275" s="354"/>
      <c r="HO275" s="354"/>
      <c r="HP275" s="354"/>
      <c r="HQ275" s="354"/>
      <c r="HR275" s="354"/>
      <c r="HS275" s="354"/>
      <c r="HT275" s="354"/>
      <c r="HU275" s="354"/>
      <c r="HV275" s="354"/>
      <c r="HW275" s="354"/>
      <c r="HX275" s="354"/>
      <c r="HY275" s="354"/>
      <c r="HZ275" s="354"/>
      <c r="IA275" s="354"/>
      <c r="IB275" s="354"/>
      <c r="IC275" s="354"/>
      <c r="ID275" s="354"/>
      <c r="IE275" s="354"/>
      <c r="IF275" s="354"/>
      <c r="IG275" s="354"/>
      <c r="IH275" s="354"/>
      <c r="II275" s="354"/>
      <c r="IJ275" s="354"/>
      <c r="IK275" s="354"/>
      <c r="IL275" s="354"/>
      <c r="IM275" s="354"/>
      <c r="IN275" s="354"/>
    </row>
    <row r="276" spans="1:248">
      <c r="A276" s="146" t="s">
        <v>703</v>
      </c>
      <c r="B276" s="349" t="s">
        <v>476</v>
      </c>
      <c r="C276" s="349">
        <v>63.4</v>
      </c>
      <c r="D276" s="404">
        <v>63.2</v>
      </c>
      <c r="E276" s="220">
        <f t="shared" ref="E276:E281" si="10">SUM(D276/C276*100)</f>
        <v>99.684542586750794</v>
      </c>
      <c r="F276" s="353"/>
      <c r="G276" s="354"/>
      <c r="H276" s="354"/>
      <c r="I276" s="354"/>
      <c r="J276" s="354"/>
      <c r="K276" s="354"/>
      <c r="L276" s="354"/>
      <c r="M276" s="354"/>
      <c r="N276" s="354"/>
      <c r="O276" s="354"/>
      <c r="P276" s="354"/>
      <c r="Q276" s="354"/>
      <c r="R276" s="354"/>
      <c r="S276" s="354"/>
      <c r="T276" s="354"/>
      <c r="U276" s="354"/>
      <c r="V276" s="354"/>
      <c r="W276" s="354"/>
      <c r="X276" s="354"/>
      <c r="Y276" s="354"/>
      <c r="Z276" s="354"/>
      <c r="AA276" s="354"/>
      <c r="AB276" s="354"/>
      <c r="AC276" s="354"/>
      <c r="AD276" s="354"/>
      <c r="AE276" s="354"/>
      <c r="AF276" s="354"/>
      <c r="AG276" s="354"/>
      <c r="AH276" s="354"/>
      <c r="AI276" s="354"/>
      <c r="AJ276" s="354"/>
      <c r="AK276" s="354"/>
      <c r="AL276" s="354"/>
      <c r="AM276" s="354"/>
      <c r="AN276" s="354"/>
      <c r="AO276" s="354"/>
      <c r="AP276" s="354"/>
      <c r="AQ276" s="354"/>
      <c r="AR276" s="354"/>
      <c r="AS276" s="354"/>
      <c r="AT276" s="354"/>
      <c r="AU276" s="354"/>
      <c r="AV276" s="354"/>
      <c r="AW276" s="354"/>
      <c r="AX276" s="354"/>
      <c r="AY276" s="354"/>
      <c r="AZ276" s="354"/>
      <c r="BA276" s="354"/>
      <c r="BB276" s="354"/>
      <c r="BC276" s="354"/>
      <c r="BD276" s="354"/>
      <c r="BE276" s="354"/>
      <c r="BF276" s="354"/>
      <c r="BG276" s="354"/>
      <c r="BH276" s="354"/>
      <c r="BI276" s="354"/>
      <c r="BJ276" s="354"/>
      <c r="BK276" s="354"/>
      <c r="BL276" s="354"/>
      <c r="BM276" s="354"/>
      <c r="BN276" s="354"/>
      <c r="BO276" s="354"/>
      <c r="BP276" s="354"/>
      <c r="BQ276" s="354"/>
      <c r="BR276" s="354"/>
      <c r="BS276" s="354"/>
      <c r="BT276" s="354"/>
      <c r="BU276" s="354"/>
      <c r="BV276" s="354"/>
      <c r="BW276" s="354"/>
      <c r="BX276" s="354"/>
      <c r="BY276" s="354"/>
      <c r="BZ276" s="354"/>
      <c r="CA276" s="354"/>
      <c r="CB276" s="354"/>
      <c r="CC276" s="354"/>
      <c r="CD276" s="354"/>
      <c r="CE276" s="354"/>
      <c r="CF276" s="354"/>
      <c r="CG276" s="354"/>
      <c r="CH276" s="354"/>
      <c r="CI276" s="354"/>
      <c r="CJ276" s="354"/>
      <c r="CK276" s="354"/>
      <c r="CL276" s="354"/>
      <c r="CM276" s="354"/>
      <c r="CN276" s="354"/>
      <c r="CO276" s="354"/>
      <c r="CP276" s="354"/>
      <c r="CQ276" s="354"/>
      <c r="CR276" s="354"/>
      <c r="CS276" s="354"/>
      <c r="CT276" s="354"/>
      <c r="CU276" s="354"/>
      <c r="CV276" s="354"/>
      <c r="CW276" s="354"/>
      <c r="CX276" s="354"/>
      <c r="CY276" s="354"/>
      <c r="CZ276" s="354"/>
      <c r="DA276" s="354"/>
      <c r="DB276" s="354"/>
      <c r="DC276" s="354"/>
      <c r="DD276" s="354"/>
      <c r="DE276" s="354"/>
      <c r="DF276" s="354"/>
      <c r="DG276" s="354"/>
      <c r="DH276" s="354"/>
      <c r="DI276" s="354"/>
      <c r="DJ276" s="354"/>
      <c r="DK276" s="354"/>
      <c r="DL276" s="354"/>
      <c r="DM276" s="354"/>
      <c r="DN276" s="354"/>
      <c r="DO276" s="354"/>
      <c r="DP276" s="354"/>
      <c r="DQ276" s="354"/>
      <c r="DR276" s="354"/>
      <c r="DS276" s="354"/>
      <c r="DT276" s="354"/>
      <c r="DU276" s="354"/>
      <c r="DV276" s="354"/>
      <c r="DW276" s="354"/>
      <c r="DX276" s="354"/>
      <c r="DY276" s="354"/>
      <c r="DZ276" s="354"/>
      <c r="EA276" s="354"/>
      <c r="EB276" s="354"/>
      <c r="EC276" s="354"/>
      <c r="ED276" s="354"/>
      <c r="EE276" s="354"/>
      <c r="EF276" s="354"/>
      <c r="EG276" s="354"/>
      <c r="EH276" s="354"/>
      <c r="EI276" s="354"/>
      <c r="EJ276" s="354"/>
      <c r="EK276" s="354"/>
      <c r="EL276" s="354"/>
      <c r="EM276" s="354"/>
      <c r="EN276" s="354"/>
      <c r="EO276" s="354"/>
      <c r="EP276" s="354"/>
      <c r="EQ276" s="354"/>
      <c r="ER276" s="354"/>
      <c r="ES276" s="354"/>
      <c r="ET276" s="354"/>
      <c r="EU276" s="354"/>
      <c r="EV276" s="354"/>
      <c r="EW276" s="354"/>
      <c r="EX276" s="354"/>
      <c r="EY276" s="354"/>
      <c r="EZ276" s="354"/>
      <c r="FA276" s="354"/>
      <c r="FB276" s="354"/>
      <c r="FC276" s="354"/>
      <c r="FD276" s="354"/>
      <c r="FE276" s="354"/>
      <c r="FF276" s="354"/>
      <c r="FG276" s="354"/>
      <c r="FH276" s="354"/>
      <c r="FI276" s="354"/>
      <c r="FJ276" s="354"/>
      <c r="FK276" s="354"/>
      <c r="FL276" s="354"/>
      <c r="FM276" s="354"/>
      <c r="FN276" s="354"/>
      <c r="FO276" s="354"/>
      <c r="FP276" s="354"/>
      <c r="FQ276" s="354"/>
      <c r="FR276" s="354"/>
      <c r="FS276" s="354"/>
      <c r="FT276" s="354"/>
      <c r="FU276" s="354"/>
      <c r="FV276" s="354"/>
      <c r="FW276" s="354"/>
      <c r="FX276" s="354"/>
      <c r="FY276" s="354"/>
      <c r="FZ276" s="354"/>
      <c r="GA276" s="354"/>
      <c r="GB276" s="354"/>
      <c r="GC276" s="354"/>
      <c r="GD276" s="354"/>
      <c r="GE276" s="354"/>
      <c r="GF276" s="354"/>
      <c r="GG276" s="354"/>
      <c r="GH276" s="354"/>
      <c r="GI276" s="354"/>
      <c r="GJ276" s="354"/>
      <c r="GK276" s="354"/>
      <c r="GL276" s="354"/>
      <c r="GM276" s="354"/>
      <c r="GN276" s="354"/>
      <c r="GO276" s="354"/>
      <c r="GP276" s="354"/>
      <c r="GQ276" s="354"/>
      <c r="GR276" s="354"/>
      <c r="GS276" s="354"/>
      <c r="GT276" s="354"/>
      <c r="GU276" s="354"/>
      <c r="GV276" s="354"/>
      <c r="GW276" s="354"/>
      <c r="GX276" s="354"/>
      <c r="GY276" s="354"/>
      <c r="GZ276" s="354"/>
      <c r="HA276" s="354"/>
      <c r="HB276" s="354"/>
      <c r="HC276" s="354"/>
      <c r="HD276" s="354"/>
      <c r="HE276" s="354"/>
      <c r="HF276" s="354"/>
      <c r="HG276" s="354"/>
      <c r="HH276" s="354"/>
      <c r="HI276" s="354"/>
      <c r="HJ276" s="354"/>
      <c r="HK276" s="354"/>
      <c r="HL276" s="354"/>
      <c r="HM276" s="354"/>
      <c r="HN276" s="354"/>
      <c r="HO276" s="354"/>
      <c r="HP276" s="354"/>
      <c r="HQ276" s="354"/>
      <c r="HR276" s="354"/>
      <c r="HS276" s="354"/>
      <c r="HT276" s="354"/>
      <c r="HU276" s="354"/>
      <c r="HV276" s="354"/>
      <c r="HW276" s="354"/>
      <c r="HX276" s="354"/>
      <c r="HY276" s="354"/>
      <c r="HZ276" s="354"/>
      <c r="IA276" s="354"/>
      <c r="IB276" s="354"/>
      <c r="IC276" s="354"/>
      <c r="ID276" s="354"/>
      <c r="IE276" s="354"/>
      <c r="IF276" s="354"/>
      <c r="IG276" s="354"/>
      <c r="IH276" s="354"/>
      <c r="II276" s="354"/>
      <c r="IJ276" s="354"/>
      <c r="IK276" s="354"/>
      <c r="IL276" s="354"/>
      <c r="IM276" s="354"/>
      <c r="IN276" s="354"/>
    </row>
    <row r="277" spans="1:248" ht="38.25">
      <c r="A277" s="350" t="s">
        <v>704</v>
      </c>
      <c r="B277" s="351" t="s">
        <v>705</v>
      </c>
      <c r="C277" s="351">
        <v>14.2</v>
      </c>
      <c r="D277" s="475">
        <v>18.7</v>
      </c>
      <c r="E277" s="220">
        <v>100</v>
      </c>
      <c r="F277" s="353"/>
      <c r="G277" s="354"/>
      <c r="H277" s="354"/>
      <c r="I277" s="354"/>
      <c r="J277" s="354"/>
      <c r="K277" s="354"/>
      <c r="L277" s="354"/>
      <c r="M277" s="354"/>
      <c r="N277" s="354"/>
      <c r="O277" s="354"/>
      <c r="P277" s="354"/>
      <c r="Q277" s="354"/>
      <c r="R277" s="354"/>
      <c r="S277" s="354"/>
      <c r="T277" s="354"/>
      <c r="U277" s="354"/>
      <c r="V277" s="354"/>
      <c r="W277" s="354"/>
      <c r="X277" s="354"/>
      <c r="Y277" s="354"/>
      <c r="Z277" s="354"/>
      <c r="AA277" s="354"/>
      <c r="AB277" s="354"/>
      <c r="AC277" s="354"/>
      <c r="AD277" s="354"/>
      <c r="AE277" s="354"/>
      <c r="AF277" s="354"/>
      <c r="AG277" s="354"/>
      <c r="AH277" s="354"/>
      <c r="AI277" s="354"/>
      <c r="AJ277" s="354"/>
      <c r="AK277" s="354"/>
      <c r="AL277" s="354"/>
      <c r="AM277" s="354"/>
      <c r="AN277" s="354"/>
      <c r="AO277" s="354"/>
      <c r="AP277" s="354"/>
      <c r="AQ277" s="354"/>
      <c r="AR277" s="354"/>
      <c r="AS277" s="354"/>
      <c r="AT277" s="354"/>
      <c r="AU277" s="354"/>
      <c r="AV277" s="354"/>
      <c r="AW277" s="354"/>
      <c r="AX277" s="354"/>
      <c r="AY277" s="354"/>
      <c r="AZ277" s="354"/>
      <c r="BA277" s="354"/>
      <c r="BB277" s="354"/>
      <c r="BC277" s="354"/>
      <c r="BD277" s="354"/>
      <c r="BE277" s="354"/>
      <c r="BF277" s="354"/>
      <c r="BG277" s="354"/>
      <c r="BH277" s="354"/>
      <c r="BI277" s="354"/>
      <c r="BJ277" s="354"/>
      <c r="BK277" s="354"/>
      <c r="BL277" s="354"/>
      <c r="BM277" s="354"/>
      <c r="BN277" s="354"/>
      <c r="BO277" s="354"/>
      <c r="BP277" s="354"/>
      <c r="BQ277" s="354"/>
      <c r="BR277" s="354"/>
      <c r="BS277" s="354"/>
      <c r="BT277" s="354"/>
      <c r="BU277" s="354"/>
      <c r="BV277" s="354"/>
      <c r="BW277" s="354"/>
      <c r="BX277" s="354"/>
      <c r="BY277" s="354"/>
      <c r="BZ277" s="354"/>
      <c r="CA277" s="354"/>
      <c r="CB277" s="354"/>
      <c r="CC277" s="354"/>
      <c r="CD277" s="354"/>
      <c r="CE277" s="354"/>
      <c r="CF277" s="354"/>
      <c r="CG277" s="354"/>
      <c r="CH277" s="354"/>
      <c r="CI277" s="354"/>
      <c r="CJ277" s="354"/>
      <c r="CK277" s="354"/>
      <c r="CL277" s="354"/>
      <c r="CM277" s="354"/>
      <c r="CN277" s="354"/>
      <c r="CO277" s="354"/>
      <c r="CP277" s="354"/>
      <c r="CQ277" s="354"/>
      <c r="CR277" s="354"/>
      <c r="CS277" s="354"/>
      <c r="CT277" s="354"/>
      <c r="CU277" s="354"/>
      <c r="CV277" s="354"/>
      <c r="CW277" s="354"/>
      <c r="CX277" s="354"/>
      <c r="CY277" s="354"/>
      <c r="CZ277" s="354"/>
      <c r="DA277" s="354"/>
      <c r="DB277" s="354"/>
      <c r="DC277" s="354"/>
      <c r="DD277" s="354"/>
      <c r="DE277" s="354"/>
      <c r="DF277" s="354"/>
      <c r="DG277" s="354"/>
      <c r="DH277" s="354"/>
      <c r="DI277" s="354"/>
      <c r="DJ277" s="354"/>
      <c r="DK277" s="354"/>
      <c r="DL277" s="354"/>
      <c r="DM277" s="354"/>
      <c r="DN277" s="354"/>
      <c r="DO277" s="354"/>
      <c r="DP277" s="354"/>
      <c r="DQ277" s="354"/>
      <c r="DR277" s="354"/>
      <c r="DS277" s="354"/>
      <c r="DT277" s="354"/>
      <c r="DU277" s="354"/>
      <c r="DV277" s="354"/>
      <c r="DW277" s="354"/>
      <c r="DX277" s="354"/>
      <c r="DY277" s="354"/>
      <c r="DZ277" s="354"/>
      <c r="EA277" s="354"/>
      <c r="EB277" s="354"/>
      <c r="EC277" s="354"/>
      <c r="ED277" s="354"/>
      <c r="EE277" s="354"/>
      <c r="EF277" s="354"/>
      <c r="EG277" s="354"/>
      <c r="EH277" s="354"/>
      <c r="EI277" s="354"/>
      <c r="EJ277" s="354"/>
      <c r="EK277" s="354"/>
      <c r="EL277" s="354"/>
      <c r="EM277" s="354"/>
      <c r="EN277" s="354"/>
      <c r="EO277" s="354"/>
      <c r="EP277" s="354"/>
      <c r="EQ277" s="354"/>
      <c r="ER277" s="354"/>
      <c r="ES277" s="354"/>
      <c r="ET277" s="354"/>
      <c r="EU277" s="354"/>
      <c r="EV277" s="354"/>
      <c r="EW277" s="354"/>
      <c r="EX277" s="354"/>
      <c r="EY277" s="354"/>
      <c r="EZ277" s="354"/>
      <c r="FA277" s="354"/>
      <c r="FB277" s="354"/>
      <c r="FC277" s="354"/>
      <c r="FD277" s="354"/>
      <c r="FE277" s="354"/>
      <c r="FF277" s="354"/>
      <c r="FG277" s="354"/>
      <c r="FH277" s="354"/>
      <c r="FI277" s="354"/>
      <c r="FJ277" s="354"/>
      <c r="FK277" s="354"/>
      <c r="FL277" s="354"/>
      <c r="FM277" s="354"/>
      <c r="FN277" s="354"/>
      <c r="FO277" s="354"/>
      <c r="FP277" s="354"/>
      <c r="FQ277" s="354"/>
      <c r="FR277" s="354"/>
      <c r="FS277" s="354"/>
      <c r="FT277" s="354"/>
      <c r="FU277" s="354"/>
      <c r="FV277" s="354"/>
      <c r="FW277" s="354"/>
      <c r="FX277" s="354"/>
      <c r="FY277" s="354"/>
      <c r="FZ277" s="354"/>
      <c r="GA277" s="354"/>
      <c r="GB277" s="354"/>
      <c r="GC277" s="354"/>
      <c r="GD277" s="354"/>
      <c r="GE277" s="354"/>
      <c r="GF277" s="354"/>
      <c r="GG277" s="354"/>
      <c r="GH277" s="354"/>
      <c r="GI277" s="354"/>
      <c r="GJ277" s="354"/>
      <c r="GK277" s="354"/>
      <c r="GL277" s="354"/>
      <c r="GM277" s="354"/>
      <c r="GN277" s="354"/>
      <c r="GO277" s="354"/>
      <c r="GP277" s="354"/>
      <c r="GQ277" s="354"/>
      <c r="GR277" s="354"/>
      <c r="GS277" s="354"/>
      <c r="GT277" s="354"/>
      <c r="GU277" s="354"/>
      <c r="GV277" s="354"/>
      <c r="GW277" s="354"/>
      <c r="GX277" s="354"/>
      <c r="GY277" s="354"/>
      <c r="GZ277" s="354"/>
      <c r="HA277" s="354"/>
      <c r="HB277" s="354"/>
      <c r="HC277" s="354"/>
      <c r="HD277" s="354"/>
      <c r="HE277" s="354"/>
      <c r="HF277" s="354"/>
      <c r="HG277" s="354"/>
      <c r="HH277" s="354"/>
      <c r="HI277" s="354"/>
      <c r="HJ277" s="354"/>
      <c r="HK277" s="354"/>
      <c r="HL277" s="354"/>
      <c r="HM277" s="354"/>
      <c r="HN277" s="354"/>
      <c r="HO277" s="354"/>
      <c r="HP277" s="354"/>
      <c r="HQ277" s="354"/>
      <c r="HR277" s="354"/>
      <c r="HS277" s="354"/>
      <c r="HT277" s="354"/>
      <c r="HU277" s="354"/>
      <c r="HV277" s="354"/>
      <c r="HW277" s="354"/>
      <c r="HX277" s="354"/>
      <c r="HY277" s="354"/>
      <c r="HZ277" s="354"/>
      <c r="IA277" s="354"/>
      <c r="IB277" s="354"/>
      <c r="IC277" s="354"/>
      <c r="ID277" s="354"/>
      <c r="IE277" s="354"/>
      <c r="IF277" s="354"/>
      <c r="IG277" s="354"/>
      <c r="IH277" s="354"/>
      <c r="II277" s="354"/>
      <c r="IJ277" s="354"/>
      <c r="IK277" s="354"/>
      <c r="IL277" s="354"/>
      <c r="IM277" s="354"/>
      <c r="IN277" s="354"/>
    </row>
    <row r="278" spans="1:248">
      <c r="A278" s="348" t="s">
        <v>706</v>
      </c>
      <c r="B278" s="229" t="s">
        <v>476</v>
      </c>
      <c r="C278" s="231">
        <v>3.2</v>
      </c>
      <c r="D278" s="277">
        <v>2.71</v>
      </c>
      <c r="E278" s="220">
        <f t="shared" si="10"/>
        <v>84.6875</v>
      </c>
      <c r="F278" s="353"/>
      <c r="G278" s="354"/>
      <c r="H278" s="354"/>
      <c r="I278" s="354"/>
      <c r="J278" s="354"/>
      <c r="K278" s="354"/>
      <c r="L278" s="354"/>
      <c r="M278" s="354"/>
      <c r="N278" s="354"/>
      <c r="O278" s="354"/>
      <c r="P278" s="354"/>
      <c r="Q278" s="354"/>
      <c r="R278" s="354"/>
      <c r="S278" s="354"/>
      <c r="T278" s="354"/>
      <c r="U278" s="354"/>
      <c r="V278" s="354"/>
      <c r="W278" s="354"/>
      <c r="X278" s="354"/>
      <c r="Y278" s="354"/>
      <c r="Z278" s="354"/>
      <c r="AA278" s="354"/>
      <c r="AB278" s="354"/>
      <c r="AC278" s="354"/>
      <c r="AD278" s="354"/>
      <c r="AE278" s="354"/>
      <c r="AF278" s="354"/>
      <c r="AG278" s="354"/>
      <c r="AH278" s="354"/>
      <c r="AI278" s="354"/>
      <c r="AJ278" s="354"/>
      <c r="AK278" s="354"/>
      <c r="AL278" s="354"/>
      <c r="AM278" s="354"/>
      <c r="AN278" s="354"/>
      <c r="AO278" s="354"/>
      <c r="AP278" s="354"/>
      <c r="AQ278" s="354"/>
      <c r="AR278" s="354"/>
      <c r="AS278" s="354"/>
      <c r="AT278" s="354"/>
      <c r="AU278" s="354"/>
      <c r="AV278" s="354"/>
      <c r="AW278" s="354"/>
      <c r="AX278" s="354"/>
      <c r="AY278" s="354"/>
      <c r="AZ278" s="354"/>
      <c r="BA278" s="354"/>
      <c r="BB278" s="354"/>
      <c r="BC278" s="354"/>
      <c r="BD278" s="354"/>
      <c r="BE278" s="354"/>
      <c r="BF278" s="354"/>
      <c r="BG278" s="354"/>
      <c r="BH278" s="354"/>
      <c r="BI278" s="354"/>
      <c r="BJ278" s="354"/>
      <c r="BK278" s="354"/>
      <c r="BL278" s="354"/>
      <c r="BM278" s="354"/>
      <c r="BN278" s="354"/>
      <c r="BO278" s="354"/>
      <c r="BP278" s="354"/>
      <c r="BQ278" s="354"/>
      <c r="BR278" s="354"/>
      <c r="BS278" s="354"/>
      <c r="BT278" s="354"/>
      <c r="BU278" s="354"/>
      <c r="BV278" s="354"/>
      <c r="BW278" s="354"/>
      <c r="BX278" s="354"/>
      <c r="BY278" s="354"/>
      <c r="BZ278" s="354"/>
      <c r="CA278" s="354"/>
      <c r="CB278" s="354"/>
      <c r="CC278" s="354"/>
      <c r="CD278" s="354"/>
      <c r="CE278" s="354"/>
      <c r="CF278" s="354"/>
      <c r="CG278" s="354"/>
      <c r="CH278" s="354"/>
      <c r="CI278" s="354"/>
      <c r="CJ278" s="354"/>
      <c r="CK278" s="354"/>
      <c r="CL278" s="354"/>
      <c r="CM278" s="354"/>
      <c r="CN278" s="354"/>
      <c r="CO278" s="354"/>
      <c r="CP278" s="354"/>
      <c r="CQ278" s="354"/>
      <c r="CR278" s="354"/>
      <c r="CS278" s="354"/>
      <c r="CT278" s="354"/>
      <c r="CU278" s="354"/>
      <c r="CV278" s="354"/>
      <c r="CW278" s="354"/>
      <c r="CX278" s="354"/>
      <c r="CY278" s="354"/>
      <c r="CZ278" s="354"/>
      <c r="DA278" s="354"/>
      <c r="DB278" s="354"/>
      <c r="DC278" s="354"/>
      <c r="DD278" s="354"/>
      <c r="DE278" s="354"/>
      <c r="DF278" s="354"/>
      <c r="DG278" s="354"/>
      <c r="DH278" s="354"/>
      <c r="DI278" s="354"/>
      <c r="DJ278" s="354"/>
      <c r="DK278" s="354"/>
      <c r="DL278" s="354"/>
      <c r="DM278" s="354"/>
      <c r="DN278" s="354"/>
      <c r="DO278" s="354"/>
      <c r="DP278" s="354"/>
      <c r="DQ278" s="354"/>
      <c r="DR278" s="354"/>
      <c r="DS278" s="354"/>
      <c r="DT278" s="354"/>
      <c r="DU278" s="354"/>
      <c r="DV278" s="354"/>
      <c r="DW278" s="354"/>
      <c r="DX278" s="354"/>
      <c r="DY278" s="354"/>
      <c r="DZ278" s="354"/>
      <c r="EA278" s="354"/>
      <c r="EB278" s="354"/>
      <c r="EC278" s="354"/>
      <c r="ED278" s="354"/>
      <c r="EE278" s="354"/>
      <c r="EF278" s="354"/>
      <c r="EG278" s="354"/>
      <c r="EH278" s="354"/>
      <c r="EI278" s="354"/>
      <c r="EJ278" s="354"/>
      <c r="EK278" s="354"/>
      <c r="EL278" s="354"/>
      <c r="EM278" s="354"/>
      <c r="EN278" s="354"/>
      <c r="EO278" s="354"/>
      <c r="EP278" s="354"/>
      <c r="EQ278" s="354"/>
      <c r="ER278" s="354"/>
      <c r="ES278" s="354"/>
      <c r="ET278" s="354"/>
      <c r="EU278" s="354"/>
      <c r="EV278" s="354"/>
      <c r="EW278" s="354"/>
      <c r="EX278" s="354"/>
      <c r="EY278" s="354"/>
      <c r="EZ278" s="354"/>
      <c r="FA278" s="354"/>
      <c r="FB278" s="354"/>
      <c r="FC278" s="354"/>
      <c r="FD278" s="354"/>
      <c r="FE278" s="354"/>
      <c r="FF278" s="354"/>
      <c r="FG278" s="354"/>
      <c r="FH278" s="354"/>
      <c r="FI278" s="354"/>
      <c r="FJ278" s="354"/>
      <c r="FK278" s="354"/>
      <c r="FL278" s="354"/>
      <c r="FM278" s="354"/>
      <c r="FN278" s="354"/>
      <c r="FO278" s="354"/>
      <c r="FP278" s="354"/>
      <c r="FQ278" s="354"/>
      <c r="FR278" s="354"/>
      <c r="FS278" s="354"/>
      <c r="FT278" s="354"/>
      <c r="FU278" s="354"/>
      <c r="FV278" s="354"/>
      <c r="FW278" s="354"/>
      <c r="FX278" s="354"/>
      <c r="FY278" s="354"/>
      <c r="FZ278" s="354"/>
      <c r="GA278" s="354"/>
      <c r="GB278" s="354"/>
      <c r="GC278" s="354"/>
      <c r="GD278" s="354"/>
      <c r="GE278" s="354"/>
      <c r="GF278" s="354"/>
      <c r="GG278" s="354"/>
      <c r="GH278" s="354"/>
      <c r="GI278" s="354"/>
      <c r="GJ278" s="354"/>
      <c r="GK278" s="354"/>
      <c r="GL278" s="354"/>
      <c r="GM278" s="354"/>
      <c r="GN278" s="354"/>
      <c r="GO278" s="354"/>
      <c r="GP278" s="354"/>
      <c r="GQ278" s="354"/>
      <c r="GR278" s="354"/>
      <c r="GS278" s="354"/>
      <c r="GT278" s="354"/>
      <c r="GU278" s="354"/>
      <c r="GV278" s="354"/>
      <c r="GW278" s="354"/>
      <c r="GX278" s="354"/>
      <c r="GY278" s="354"/>
      <c r="GZ278" s="354"/>
      <c r="HA278" s="354"/>
      <c r="HB278" s="354"/>
      <c r="HC278" s="354"/>
      <c r="HD278" s="354"/>
      <c r="HE278" s="354"/>
      <c r="HF278" s="354"/>
      <c r="HG278" s="354"/>
      <c r="HH278" s="354"/>
      <c r="HI278" s="354"/>
      <c r="HJ278" s="354"/>
      <c r="HK278" s="354"/>
      <c r="HL278" s="354"/>
      <c r="HM278" s="354"/>
      <c r="HN278" s="354"/>
      <c r="HO278" s="354"/>
      <c r="HP278" s="354"/>
      <c r="HQ278" s="354"/>
      <c r="HR278" s="354"/>
      <c r="HS278" s="354"/>
      <c r="HT278" s="354"/>
      <c r="HU278" s="354"/>
      <c r="HV278" s="354"/>
      <c r="HW278" s="354"/>
      <c r="HX278" s="354"/>
      <c r="HY278" s="354"/>
      <c r="HZ278" s="354"/>
      <c r="IA278" s="354"/>
      <c r="IB278" s="354"/>
      <c r="IC278" s="354"/>
      <c r="ID278" s="354"/>
      <c r="IE278" s="354"/>
      <c r="IF278" s="354"/>
      <c r="IG278" s="354"/>
      <c r="IH278" s="354"/>
      <c r="II278" s="354"/>
      <c r="IJ278" s="354"/>
      <c r="IK278" s="354"/>
      <c r="IL278" s="354"/>
      <c r="IM278" s="354"/>
      <c r="IN278" s="354"/>
    </row>
    <row r="279" spans="1:248">
      <c r="A279" s="348" t="s">
        <v>707</v>
      </c>
      <c r="B279" s="230" t="s">
        <v>485</v>
      </c>
      <c r="C279" s="230">
        <v>9.9499999999999993</v>
      </c>
      <c r="D279" s="277">
        <v>9.9</v>
      </c>
      <c r="E279" s="220">
        <f t="shared" si="10"/>
        <v>99.497487437185939</v>
      </c>
      <c r="F279" s="353"/>
      <c r="G279" s="354"/>
      <c r="H279" s="354"/>
      <c r="I279" s="354"/>
      <c r="J279" s="354"/>
      <c r="K279" s="354"/>
      <c r="L279" s="354"/>
      <c r="M279" s="354"/>
      <c r="N279" s="354"/>
      <c r="O279" s="354"/>
      <c r="P279" s="354"/>
      <c r="Q279" s="354"/>
      <c r="R279" s="354"/>
      <c r="S279" s="354"/>
      <c r="T279" s="354"/>
      <c r="U279" s="354"/>
      <c r="V279" s="354"/>
      <c r="W279" s="354"/>
      <c r="X279" s="354"/>
      <c r="Y279" s="354"/>
      <c r="Z279" s="354"/>
      <c r="AA279" s="354"/>
      <c r="AB279" s="354"/>
      <c r="AC279" s="354"/>
      <c r="AD279" s="354"/>
      <c r="AE279" s="354"/>
      <c r="AF279" s="354"/>
      <c r="AG279" s="354"/>
      <c r="AH279" s="354"/>
      <c r="AI279" s="354"/>
      <c r="AJ279" s="354"/>
      <c r="AK279" s="354"/>
      <c r="AL279" s="354"/>
      <c r="AM279" s="354"/>
      <c r="AN279" s="354"/>
      <c r="AO279" s="354"/>
      <c r="AP279" s="354"/>
      <c r="AQ279" s="354"/>
      <c r="AR279" s="354"/>
      <c r="AS279" s="354"/>
      <c r="AT279" s="354"/>
      <c r="AU279" s="354"/>
      <c r="AV279" s="354"/>
      <c r="AW279" s="354"/>
      <c r="AX279" s="354"/>
      <c r="AY279" s="354"/>
      <c r="AZ279" s="354"/>
      <c r="BA279" s="354"/>
      <c r="BB279" s="354"/>
      <c r="BC279" s="354"/>
      <c r="BD279" s="354"/>
      <c r="BE279" s="354"/>
      <c r="BF279" s="354"/>
      <c r="BG279" s="354"/>
      <c r="BH279" s="354"/>
      <c r="BI279" s="354"/>
      <c r="BJ279" s="354"/>
      <c r="BK279" s="354"/>
      <c r="BL279" s="354"/>
      <c r="BM279" s="354"/>
      <c r="BN279" s="354"/>
      <c r="BO279" s="354"/>
      <c r="BP279" s="354"/>
      <c r="BQ279" s="354"/>
      <c r="BR279" s="354"/>
      <c r="BS279" s="354"/>
      <c r="BT279" s="354"/>
      <c r="BU279" s="354"/>
      <c r="BV279" s="354"/>
      <c r="BW279" s="354"/>
      <c r="BX279" s="354"/>
      <c r="BY279" s="354"/>
      <c r="BZ279" s="354"/>
      <c r="CA279" s="354"/>
      <c r="CB279" s="354"/>
      <c r="CC279" s="354"/>
      <c r="CD279" s="354"/>
      <c r="CE279" s="354"/>
      <c r="CF279" s="354"/>
      <c r="CG279" s="354"/>
      <c r="CH279" s="354"/>
      <c r="CI279" s="354"/>
      <c r="CJ279" s="354"/>
      <c r="CK279" s="354"/>
      <c r="CL279" s="354"/>
      <c r="CM279" s="354"/>
      <c r="CN279" s="354"/>
      <c r="CO279" s="354"/>
      <c r="CP279" s="354"/>
      <c r="CQ279" s="354"/>
      <c r="CR279" s="354"/>
      <c r="CS279" s="354"/>
      <c r="CT279" s="354"/>
      <c r="CU279" s="354"/>
      <c r="CV279" s="354"/>
      <c r="CW279" s="354"/>
      <c r="CX279" s="354"/>
      <c r="CY279" s="354"/>
      <c r="CZ279" s="354"/>
      <c r="DA279" s="354"/>
      <c r="DB279" s="354"/>
      <c r="DC279" s="354"/>
      <c r="DD279" s="354"/>
      <c r="DE279" s="354"/>
      <c r="DF279" s="354"/>
      <c r="DG279" s="354"/>
      <c r="DH279" s="354"/>
      <c r="DI279" s="354"/>
      <c r="DJ279" s="354"/>
      <c r="DK279" s="354"/>
      <c r="DL279" s="354"/>
      <c r="DM279" s="354"/>
      <c r="DN279" s="354"/>
      <c r="DO279" s="354"/>
      <c r="DP279" s="354"/>
      <c r="DQ279" s="354"/>
      <c r="DR279" s="354"/>
      <c r="DS279" s="354"/>
      <c r="DT279" s="354"/>
      <c r="DU279" s="354"/>
      <c r="DV279" s="354"/>
      <c r="DW279" s="354"/>
      <c r="DX279" s="354"/>
      <c r="DY279" s="354"/>
      <c r="DZ279" s="354"/>
      <c r="EA279" s="354"/>
      <c r="EB279" s="354"/>
      <c r="EC279" s="354"/>
      <c r="ED279" s="354"/>
      <c r="EE279" s="354"/>
      <c r="EF279" s="354"/>
      <c r="EG279" s="354"/>
      <c r="EH279" s="354"/>
      <c r="EI279" s="354"/>
      <c r="EJ279" s="354"/>
      <c r="EK279" s="354"/>
      <c r="EL279" s="354"/>
      <c r="EM279" s="354"/>
      <c r="EN279" s="354"/>
      <c r="EO279" s="354"/>
      <c r="EP279" s="354"/>
      <c r="EQ279" s="354"/>
      <c r="ER279" s="354"/>
      <c r="ES279" s="354"/>
      <c r="ET279" s="354"/>
      <c r="EU279" s="354"/>
      <c r="EV279" s="354"/>
      <c r="EW279" s="354"/>
      <c r="EX279" s="354"/>
      <c r="EY279" s="354"/>
      <c r="EZ279" s="354"/>
      <c r="FA279" s="354"/>
      <c r="FB279" s="354"/>
      <c r="FC279" s="354"/>
      <c r="FD279" s="354"/>
      <c r="FE279" s="354"/>
      <c r="FF279" s="354"/>
      <c r="FG279" s="354"/>
      <c r="FH279" s="354"/>
      <c r="FI279" s="354"/>
      <c r="FJ279" s="354"/>
      <c r="FK279" s="354"/>
      <c r="FL279" s="354"/>
      <c r="FM279" s="354"/>
      <c r="FN279" s="354"/>
      <c r="FO279" s="354"/>
      <c r="FP279" s="354"/>
      <c r="FQ279" s="354"/>
      <c r="FR279" s="354"/>
      <c r="FS279" s="354"/>
      <c r="FT279" s="354"/>
      <c r="FU279" s="354"/>
      <c r="FV279" s="354"/>
      <c r="FW279" s="354"/>
      <c r="FX279" s="354"/>
      <c r="FY279" s="354"/>
      <c r="FZ279" s="354"/>
      <c r="GA279" s="354"/>
      <c r="GB279" s="354"/>
      <c r="GC279" s="354"/>
      <c r="GD279" s="354"/>
      <c r="GE279" s="354"/>
      <c r="GF279" s="354"/>
      <c r="GG279" s="354"/>
      <c r="GH279" s="354"/>
      <c r="GI279" s="354"/>
      <c r="GJ279" s="354"/>
      <c r="GK279" s="354"/>
      <c r="GL279" s="354"/>
      <c r="GM279" s="354"/>
      <c r="GN279" s="354"/>
      <c r="GO279" s="354"/>
      <c r="GP279" s="354"/>
      <c r="GQ279" s="354"/>
      <c r="GR279" s="354"/>
      <c r="GS279" s="354"/>
      <c r="GT279" s="354"/>
      <c r="GU279" s="354"/>
      <c r="GV279" s="354"/>
      <c r="GW279" s="354"/>
      <c r="GX279" s="354"/>
      <c r="GY279" s="354"/>
      <c r="GZ279" s="354"/>
      <c r="HA279" s="354"/>
      <c r="HB279" s="354"/>
      <c r="HC279" s="354"/>
      <c r="HD279" s="354"/>
      <c r="HE279" s="354"/>
      <c r="HF279" s="354"/>
      <c r="HG279" s="354"/>
      <c r="HH279" s="354"/>
      <c r="HI279" s="354"/>
      <c r="HJ279" s="354"/>
      <c r="HK279" s="354"/>
      <c r="HL279" s="354"/>
      <c r="HM279" s="354"/>
      <c r="HN279" s="354"/>
      <c r="HO279" s="354"/>
      <c r="HP279" s="354"/>
      <c r="HQ279" s="354"/>
      <c r="HR279" s="354"/>
      <c r="HS279" s="354"/>
      <c r="HT279" s="354"/>
      <c r="HU279" s="354"/>
      <c r="HV279" s="354"/>
      <c r="HW279" s="354"/>
      <c r="HX279" s="354"/>
      <c r="HY279" s="354"/>
      <c r="HZ279" s="354"/>
      <c r="IA279" s="354"/>
      <c r="IB279" s="354"/>
      <c r="IC279" s="354"/>
      <c r="ID279" s="354"/>
      <c r="IE279" s="354"/>
      <c r="IF279" s="354"/>
      <c r="IG279" s="354"/>
      <c r="IH279" s="354"/>
      <c r="II279" s="354"/>
      <c r="IJ279" s="354"/>
      <c r="IK279" s="354"/>
      <c r="IL279" s="354"/>
      <c r="IM279" s="354"/>
      <c r="IN279" s="354"/>
    </row>
    <row r="280" spans="1:248">
      <c r="A280" s="348" t="s">
        <v>708</v>
      </c>
      <c r="B280" s="229" t="s">
        <v>709</v>
      </c>
      <c r="C280" s="231">
        <v>300</v>
      </c>
      <c r="D280" s="277">
        <v>350</v>
      </c>
      <c r="E280" s="220">
        <v>100</v>
      </c>
      <c r="F280" s="353"/>
      <c r="G280" s="354"/>
      <c r="H280" s="354"/>
      <c r="I280" s="354"/>
      <c r="J280" s="354"/>
      <c r="K280" s="354"/>
      <c r="L280" s="354"/>
      <c r="M280" s="354"/>
      <c r="N280" s="354"/>
      <c r="O280" s="354"/>
      <c r="P280" s="354"/>
      <c r="Q280" s="354"/>
      <c r="R280" s="354"/>
      <c r="S280" s="354"/>
      <c r="T280" s="354"/>
      <c r="U280" s="354"/>
      <c r="V280" s="354"/>
      <c r="W280" s="354"/>
      <c r="X280" s="354"/>
      <c r="Y280" s="354"/>
      <c r="Z280" s="354"/>
      <c r="AA280" s="354"/>
      <c r="AB280" s="354"/>
      <c r="AC280" s="354"/>
      <c r="AD280" s="354"/>
      <c r="AE280" s="354"/>
      <c r="AF280" s="354"/>
      <c r="AG280" s="354"/>
      <c r="AH280" s="354"/>
      <c r="AI280" s="354"/>
      <c r="AJ280" s="354"/>
      <c r="AK280" s="354"/>
      <c r="AL280" s="354"/>
      <c r="AM280" s="354"/>
      <c r="AN280" s="354"/>
      <c r="AO280" s="354"/>
      <c r="AP280" s="354"/>
      <c r="AQ280" s="354"/>
      <c r="AR280" s="354"/>
      <c r="AS280" s="354"/>
      <c r="AT280" s="354"/>
      <c r="AU280" s="354"/>
      <c r="AV280" s="354"/>
      <c r="AW280" s="354"/>
      <c r="AX280" s="354"/>
      <c r="AY280" s="354"/>
      <c r="AZ280" s="354"/>
      <c r="BA280" s="354"/>
      <c r="BB280" s="354"/>
      <c r="BC280" s="354"/>
      <c r="BD280" s="354"/>
      <c r="BE280" s="354"/>
      <c r="BF280" s="354"/>
      <c r="BG280" s="354"/>
      <c r="BH280" s="354"/>
      <c r="BI280" s="354"/>
      <c r="BJ280" s="354"/>
      <c r="BK280" s="354"/>
      <c r="BL280" s="354"/>
      <c r="BM280" s="354"/>
      <c r="BN280" s="354"/>
      <c r="BO280" s="354"/>
      <c r="BP280" s="354"/>
      <c r="BQ280" s="354"/>
      <c r="BR280" s="354"/>
      <c r="BS280" s="354"/>
      <c r="BT280" s="354"/>
      <c r="BU280" s="354"/>
      <c r="BV280" s="354"/>
      <c r="BW280" s="354"/>
      <c r="BX280" s="354"/>
      <c r="BY280" s="354"/>
      <c r="BZ280" s="354"/>
      <c r="CA280" s="354"/>
      <c r="CB280" s="354"/>
      <c r="CC280" s="354"/>
      <c r="CD280" s="354"/>
      <c r="CE280" s="354"/>
      <c r="CF280" s="354"/>
      <c r="CG280" s="354"/>
      <c r="CH280" s="354"/>
      <c r="CI280" s="354"/>
      <c r="CJ280" s="354"/>
      <c r="CK280" s="354"/>
      <c r="CL280" s="354"/>
      <c r="CM280" s="354"/>
      <c r="CN280" s="354"/>
      <c r="CO280" s="354"/>
      <c r="CP280" s="354"/>
      <c r="CQ280" s="354"/>
      <c r="CR280" s="354"/>
      <c r="CS280" s="354"/>
      <c r="CT280" s="354"/>
      <c r="CU280" s="354"/>
      <c r="CV280" s="354"/>
      <c r="CW280" s="354"/>
      <c r="CX280" s="354"/>
      <c r="CY280" s="354"/>
      <c r="CZ280" s="354"/>
      <c r="DA280" s="354"/>
      <c r="DB280" s="354"/>
      <c r="DC280" s="354"/>
      <c r="DD280" s="354"/>
      <c r="DE280" s="354"/>
      <c r="DF280" s="354"/>
      <c r="DG280" s="354"/>
      <c r="DH280" s="354"/>
      <c r="DI280" s="354"/>
      <c r="DJ280" s="354"/>
      <c r="DK280" s="354"/>
      <c r="DL280" s="354"/>
      <c r="DM280" s="354"/>
      <c r="DN280" s="354"/>
      <c r="DO280" s="354"/>
      <c r="DP280" s="354"/>
      <c r="DQ280" s="354"/>
      <c r="DR280" s="354"/>
      <c r="DS280" s="354"/>
      <c r="DT280" s="354"/>
      <c r="DU280" s="354"/>
      <c r="DV280" s="354"/>
      <c r="DW280" s="354"/>
      <c r="DX280" s="354"/>
      <c r="DY280" s="354"/>
      <c r="DZ280" s="354"/>
      <c r="EA280" s="354"/>
      <c r="EB280" s="354"/>
      <c r="EC280" s="354"/>
      <c r="ED280" s="354"/>
      <c r="EE280" s="354"/>
      <c r="EF280" s="354"/>
      <c r="EG280" s="354"/>
      <c r="EH280" s="354"/>
      <c r="EI280" s="354"/>
      <c r="EJ280" s="354"/>
      <c r="EK280" s="354"/>
      <c r="EL280" s="354"/>
      <c r="EM280" s="354"/>
      <c r="EN280" s="354"/>
      <c r="EO280" s="354"/>
      <c r="EP280" s="354"/>
      <c r="EQ280" s="354"/>
      <c r="ER280" s="354"/>
      <c r="ES280" s="354"/>
      <c r="ET280" s="354"/>
      <c r="EU280" s="354"/>
      <c r="EV280" s="354"/>
      <c r="EW280" s="354"/>
      <c r="EX280" s="354"/>
      <c r="EY280" s="354"/>
      <c r="EZ280" s="354"/>
      <c r="FA280" s="354"/>
      <c r="FB280" s="354"/>
      <c r="FC280" s="354"/>
      <c r="FD280" s="354"/>
      <c r="FE280" s="354"/>
      <c r="FF280" s="354"/>
      <c r="FG280" s="354"/>
      <c r="FH280" s="354"/>
      <c r="FI280" s="354"/>
      <c r="FJ280" s="354"/>
      <c r="FK280" s="354"/>
      <c r="FL280" s="354"/>
      <c r="FM280" s="354"/>
      <c r="FN280" s="354"/>
      <c r="FO280" s="354"/>
      <c r="FP280" s="354"/>
      <c r="FQ280" s="354"/>
      <c r="FR280" s="354"/>
      <c r="FS280" s="354"/>
      <c r="FT280" s="354"/>
      <c r="FU280" s="354"/>
      <c r="FV280" s="354"/>
      <c r="FW280" s="354"/>
      <c r="FX280" s="354"/>
      <c r="FY280" s="354"/>
      <c r="FZ280" s="354"/>
      <c r="GA280" s="354"/>
      <c r="GB280" s="354"/>
      <c r="GC280" s="354"/>
      <c r="GD280" s="354"/>
      <c r="GE280" s="354"/>
      <c r="GF280" s="354"/>
      <c r="GG280" s="354"/>
      <c r="GH280" s="354"/>
      <c r="GI280" s="354"/>
      <c r="GJ280" s="354"/>
      <c r="GK280" s="354"/>
      <c r="GL280" s="354"/>
      <c r="GM280" s="354"/>
      <c r="GN280" s="354"/>
      <c r="GO280" s="354"/>
      <c r="GP280" s="354"/>
      <c r="GQ280" s="354"/>
      <c r="GR280" s="354"/>
      <c r="GS280" s="354"/>
      <c r="GT280" s="354"/>
      <c r="GU280" s="354"/>
      <c r="GV280" s="354"/>
      <c r="GW280" s="354"/>
      <c r="GX280" s="354"/>
      <c r="GY280" s="354"/>
      <c r="GZ280" s="354"/>
      <c r="HA280" s="354"/>
      <c r="HB280" s="354"/>
      <c r="HC280" s="354"/>
      <c r="HD280" s="354"/>
      <c r="HE280" s="354"/>
      <c r="HF280" s="354"/>
      <c r="HG280" s="354"/>
      <c r="HH280" s="354"/>
      <c r="HI280" s="354"/>
      <c r="HJ280" s="354"/>
      <c r="HK280" s="354"/>
      <c r="HL280" s="354"/>
      <c r="HM280" s="354"/>
      <c r="HN280" s="354"/>
      <c r="HO280" s="354"/>
      <c r="HP280" s="354"/>
      <c r="HQ280" s="354"/>
      <c r="HR280" s="354"/>
      <c r="HS280" s="354"/>
      <c r="HT280" s="354"/>
      <c r="HU280" s="354"/>
      <c r="HV280" s="354"/>
      <c r="HW280" s="354"/>
      <c r="HX280" s="354"/>
      <c r="HY280" s="354"/>
      <c r="HZ280" s="354"/>
      <c r="IA280" s="354"/>
      <c r="IB280" s="354"/>
      <c r="IC280" s="354"/>
      <c r="ID280" s="354"/>
      <c r="IE280" s="354"/>
      <c r="IF280" s="354"/>
      <c r="IG280" s="354"/>
      <c r="IH280" s="354"/>
      <c r="II280" s="354"/>
      <c r="IJ280" s="354"/>
      <c r="IK280" s="354"/>
      <c r="IL280" s="354"/>
      <c r="IM280" s="354"/>
      <c r="IN280" s="354"/>
    </row>
    <row r="281" spans="1:248">
      <c r="A281" s="348" t="s">
        <v>710</v>
      </c>
      <c r="B281" s="229" t="s">
        <v>476</v>
      </c>
      <c r="C281" s="231">
        <v>80</v>
      </c>
      <c r="D281" s="277">
        <v>80</v>
      </c>
      <c r="E281" s="220">
        <f t="shared" si="10"/>
        <v>100</v>
      </c>
      <c r="F281" s="353"/>
      <c r="G281" s="354"/>
      <c r="H281" s="354"/>
      <c r="I281" s="354"/>
      <c r="J281" s="354"/>
      <c r="K281" s="354"/>
      <c r="L281" s="354"/>
      <c r="M281" s="354"/>
      <c r="N281" s="354"/>
      <c r="O281" s="354"/>
      <c r="P281" s="354"/>
      <c r="Q281" s="354"/>
      <c r="R281" s="354"/>
      <c r="S281" s="354"/>
      <c r="T281" s="354"/>
      <c r="U281" s="354"/>
      <c r="V281" s="354"/>
      <c r="W281" s="354"/>
      <c r="X281" s="354"/>
      <c r="Y281" s="354"/>
      <c r="Z281" s="354"/>
      <c r="AA281" s="354"/>
      <c r="AB281" s="354"/>
      <c r="AC281" s="354"/>
      <c r="AD281" s="354"/>
      <c r="AE281" s="354"/>
      <c r="AF281" s="354"/>
      <c r="AG281" s="354"/>
      <c r="AH281" s="354"/>
      <c r="AI281" s="354"/>
      <c r="AJ281" s="354"/>
      <c r="AK281" s="354"/>
      <c r="AL281" s="354"/>
      <c r="AM281" s="354"/>
      <c r="AN281" s="354"/>
      <c r="AO281" s="354"/>
      <c r="AP281" s="354"/>
      <c r="AQ281" s="354"/>
      <c r="AR281" s="354"/>
      <c r="AS281" s="354"/>
      <c r="AT281" s="354"/>
      <c r="AU281" s="354"/>
      <c r="AV281" s="354"/>
      <c r="AW281" s="354"/>
      <c r="AX281" s="354"/>
      <c r="AY281" s="354"/>
      <c r="AZ281" s="354"/>
      <c r="BA281" s="354"/>
      <c r="BB281" s="354"/>
      <c r="BC281" s="354"/>
      <c r="BD281" s="354"/>
      <c r="BE281" s="354"/>
      <c r="BF281" s="354"/>
      <c r="BG281" s="354"/>
      <c r="BH281" s="354"/>
      <c r="BI281" s="354"/>
      <c r="BJ281" s="354"/>
      <c r="BK281" s="354"/>
      <c r="BL281" s="354"/>
      <c r="BM281" s="354"/>
      <c r="BN281" s="354"/>
      <c r="BO281" s="354"/>
      <c r="BP281" s="354"/>
      <c r="BQ281" s="354"/>
      <c r="BR281" s="354"/>
      <c r="BS281" s="354"/>
      <c r="BT281" s="354"/>
      <c r="BU281" s="354"/>
      <c r="BV281" s="354"/>
      <c r="BW281" s="354"/>
      <c r="BX281" s="354"/>
      <c r="BY281" s="354"/>
      <c r="BZ281" s="354"/>
      <c r="CA281" s="354"/>
      <c r="CB281" s="354"/>
      <c r="CC281" s="354"/>
      <c r="CD281" s="354"/>
      <c r="CE281" s="354"/>
      <c r="CF281" s="354"/>
      <c r="CG281" s="354"/>
      <c r="CH281" s="354"/>
      <c r="CI281" s="354"/>
      <c r="CJ281" s="354"/>
      <c r="CK281" s="354"/>
      <c r="CL281" s="354"/>
      <c r="CM281" s="354"/>
      <c r="CN281" s="354"/>
      <c r="CO281" s="354"/>
      <c r="CP281" s="354"/>
      <c r="CQ281" s="354"/>
      <c r="CR281" s="354"/>
      <c r="CS281" s="354"/>
      <c r="CT281" s="354"/>
      <c r="CU281" s="354"/>
      <c r="CV281" s="354"/>
      <c r="CW281" s="354"/>
      <c r="CX281" s="354"/>
      <c r="CY281" s="354"/>
      <c r="CZ281" s="354"/>
      <c r="DA281" s="354"/>
      <c r="DB281" s="354"/>
      <c r="DC281" s="354"/>
      <c r="DD281" s="354"/>
      <c r="DE281" s="354"/>
      <c r="DF281" s="354"/>
      <c r="DG281" s="354"/>
      <c r="DH281" s="354"/>
      <c r="DI281" s="354"/>
      <c r="DJ281" s="354"/>
      <c r="DK281" s="354"/>
      <c r="DL281" s="354"/>
      <c r="DM281" s="354"/>
      <c r="DN281" s="354"/>
      <c r="DO281" s="354"/>
      <c r="DP281" s="354"/>
      <c r="DQ281" s="354"/>
      <c r="DR281" s="354"/>
      <c r="DS281" s="354"/>
      <c r="DT281" s="354"/>
      <c r="DU281" s="354"/>
      <c r="DV281" s="354"/>
      <c r="DW281" s="354"/>
      <c r="DX281" s="354"/>
      <c r="DY281" s="354"/>
      <c r="DZ281" s="354"/>
      <c r="EA281" s="354"/>
      <c r="EB281" s="354"/>
      <c r="EC281" s="354"/>
      <c r="ED281" s="354"/>
      <c r="EE281" s="354"/>
      <c r="EF281" s="354"/>
      <c r="EG281" s="354"/>
      <c r="EH281" s="354"/>
      <c r="EI281" s="354"/>
      <c r="EJ281" s="354"/>
      <c r="EK281" s="354"/>
      <c r="EL281" s="354"/>
      <c r="EM281" s="354"/>
      <c r="EN281" s="354"/>
      <c r="EO281" s="354"/>
      <c r="EP281" s="354"/>
      <c r="EQ281" s="354"/>
      <c r="ER281" s="354"/>
      <c r="ES281" s="354"/>
      <c r="ET281" s="354"/>
      <c r="EU281" s="354"/>
      <c r="EV281" s="354"/>
      <c r="EW281" s="354"/>
      <c r="EX281" s="354"/>
      <c r="EY281" s="354"/>
      <c r="EZ281" s="354"/>
      <c r="FA281" s="354"/>
      <c r="FB281" s="354"/>
      <c r="FC281" s="354"/>
      <c r="FD281" s="354"/>
      <c r="FE281" s="354"/>
      <c r="FF281" s="354"/>
      <c r="FG281" s="354"/>
      <c r="FH281" s="354"/>
      <c r="FI281" s="354"/>
      <c r="FJ281" s="354"/>
      <c r="FK281" s="354"/>
      <c r="FL281" s="354"/>
      <c r="FM281" s="354"/>
      <c r="FN281" s="354"/>
      <c r="FO281" s="354"/>
      <c r="FP281" s="354"/>
      <c r="FQ281" s="354"/>
      <c r="FR281" s="354"/>
      <c r="FS281" s="354"/>
      <c r="FT281" s="354"/>
      <c r="FU281" s="354"/>
      <c r="FV281" s="354"/>
      <c r="FW281" s="354"/>
      <c r="FX281" s="354"/>
      <c r="FY281" s="354"/>
      <c r="FZ281" s="354"/>
      <c r="GA281" s="354"/>
      <c r="GB281" s="354"/>
      <c r="GC281" s="354"/>
      <c r="GD281" s="354"/>
      <c r="GE281" s="354"/>
      <c r="GF281" s="354"/>
      <c r="GG281" s="354"/>
      <c r="GH281" s="354"/>
      <c r="GI281" s="354"/>
      <c r="GJ281" s="354"/>
      <c r="GK281" s="354"/>
      <c r="GL281" s="354"/>
      <c r="GM281" s="354"/>
      <c r="GN281" s="354"/>
      <c r="GO281" s="354"/>
      <c r="GP281" s="354"/>
      <c r="GQ281" s="354"/>
      <c r="GR281" s="354"/>
      <c r="GS281" s="354"/>
      <c r="GT281" s="354"/>
      <c r="GU281" s="354"/>
      <c r="GV281" s="354"/>
      <c r="GW281" s="354"/>
      <c r="GX281" s="354"/>
      <c r="GY281" s="354"/>
      <c r="GZ281" s="354"/>
      <c r="HA281" s="354"/>
      <c r="HB281" s="354"/>
      <c r="HC281" s="354"/>
      <c r="HD281" s="354"/>
      <c r="HE281" s="354"/>
      <c r="HF281" s="354"/>
      <c r="HG281" s="354"/>
      <c r="HH281" s="354"/>
      <c r="HI281" s="354"/>
      <c r="HJ281" s="354"/>
      <c r="HK281" s="354"/>
      <c r="HL281" s="354"/>
      <c r="HM281" s="354"/>
      <c r="HN281" s="354"/>
      <c r="HO281" s="354"/>
      <c r="HP281" s="354"/>
      <c r="HQ281" s="354"/>
      <c r="HR281" s="354"/>
      <c r="HS281" s="354"/>
      <c r="HT281" s="354"/>
      <c r="HU281" s="354"/>
      <c r="HV281" s="354"/>
      <c r="HW281" s="354"/>
      <c r="HX281" s="354"/>
      <c r="HY281" s="354"/>
      <c r="HZ281" s="354"/>
      <c r="IA281" s="354"/>
      <c r="IB281" s="354"/>
      <c r="IC281" s="354"/>
      <c r="ID281" s="354"/>
      <c r="IE281" s="354"/>
      <c r="IF281" s="354"/>
      <c r="IG281" s="354"/>
      <c r="IH281" s="354"/>
      <c r="II281" s="354"/>
      <c r="IJ281" s="354"/>
      <c r="IK281" s="354"/>
      <c r="IL281" s="354"/>
      <c r="IM281" s="354"/>
      <c r="IN281" s="354"/>
    </row>
    <row r="282" spans="1:248">
      <c r="A282" s="369"/>
      <c r="B282" s="367"/>
      <c r="C282" s="367"/>
      <c r="D282" s="370"/>
      <c r="E282" s="344"/>
      <c r="F282" s="353"/>
      <c r="G282" s="354"/>
      <c r="H282" s="354"/>
      <c r="I282" s="354"/>
      <c r="J282" s="354"/>
      <c r="K282" s="354"/>
      <c r="L282" s="354"/>
      <c r="M282" s="354"/>
      <c r="N282" s="354"/>
      <c r="O282" s="354"/>
      <c r="P282" s="354"/>
      <c r="Q282" s="354"/>
      <c r="R282" s="354"/>
      <c r="S282" s="354"/>
      <c r="T282" s="354"/>
      <c r="U282" s="354"/>
      <c r="V282" s="354"/>
      <c r="W282" s="354"/>
      <c r="X282" s="354"/>
      <c r="Y282" s="354"/>
      <c r="Z282" s="354"/>
      <c r="AA282" s="354"/>
      <c r="AB282" s="354"/>
      <c r="AC282" s="354"/>
      <c r="AD282" s="354"/>
      <c r="AE282" s="354"/>
      <c r="AF282" s="354"/>
      <c r="AG282" s="354"/>
      <c r="AH282" s="354"/>
      <c r="AI282" s="354"/>
      <c r="AJ282" s="354"/>
      <c r="AK282" s="354"/>
      <c r="AL282" s="354"/>
      <c r="AM282" s="354"/>
      <c r="AN282" s="354"/>
      <c r="AO282" s="354"/>
      <c r="AP282" s="354"/>
      <c r="AQ282" s="354"/>
      <c r="AR282" s="354"/>
      <c r="AS282" s="354"/>
      <c r="AT282" s="354"/>
      <c r="AU282" s="354"/>
      <c r="AV282" s="354"/>
      <c r="AW282" s="354"/>
      <c r="AX282" s="354"/>
      <c r="AY282" s="354"/>
      <c r="AZ282" s="354"/>
      <c r="BA282" s="354"/>
      <c r="BB282" s="354"/>
      <c r="BC282" s="354"/>
      <c r="BD282" s="354"/>
      <c r="BE282" s="354"/>
      <c r="BF282" s="354"/>
      <c r="BG282" s="354"/>
      <c r="BH282" s="354"/>
      <c r="BI282" s="354"/>
      <c r="BJ282" s="354"/>
      <c r="BK282" s="354"/>
      <c r="BL282" s="354"/>
      <c r="BM282" s="354"/>
      <c r="BN282" s="354"/>
      <c r="BO282" s="354"/>
      <c r="BP282" s="354"/>
      <c r="BQ282" s="354"/>
      <c r="BR282" s="354"/>
      <c r="BS282" s="354"/>
      <c r="BT282" s="354"/>
      <c r="BU282" s="354"/>
      <c r="BV282" s="354"/>
      <c r="BW282" s="354"/>
      <c r="BX282" s="354"/>
      <c r="BY282" s="354"/>
      <c r="BZ282" s="354"/>
      <c r="CA282" s="354"/>
      <c r="CB282" s="354"/>
      <c r="CC282" s="354"/>
      <c r="CD282" s="354"/>
      <c r="CE282" s="354"/>
      <c r="CF282" s="354"/>
      <c r="CG282" s="354"/>
      <c r="CH282" s="354"/>
      <c r="CI282" s="354"/>
      <c r="CJ282" s="354"/>
      <c r="CK282" s="354"/>
      <c r="CL282" s="354"/>
      <c r="CM282" s="354"/>
      <c r="CN282" s="354"/>
      <c r="CO282" s="354"/>
      <c r="CP282" s="354"/>
      <c r="CQ282" s="354"/>
      <c r="CR282" s="354"/>
      <c r="CS282" s="354"/>
      <c r="CT282" s="354"/>
      <c r="CU282" s="354"/>
      <c r="CV282" s="354"/>
      <c r="CW282" s="354"/>
      <c r="CX282" s="354"/>
      <c r="CY282" s="354"/>
      <c r="CZ282" s="354"/>
      <c r="DA282" s="354"/>
      <c r="DB282" s="354"/>
      <c r="DC282" s="354"/>
      <c r="DD282" s="354"/>
      <c r="DE282" s="354"/>
      <c r="DF282" s="354"/>
      <c r="DG282" s="354"/>
      <c r="DH282" s="354"/>
      <c r="DI282" s="354"/>
      <c r="DJ282" s="354"/>
      <c r="DK282" s="354"/>
      <c r="DL282" s="354"/>
      <c r="DM282" s="354"/>
      <c r="DN282" s="354"/>
      <c r="DO282" s="354"/>
      <c r="DP282" s="354"/>
      <c r="DQ282" s="354"/>
      <c r="DR282" s="354"/>
      <c r="DS282" s="354"/>
      <c r="DT282" s="354"/>
      <c r="DU282" s="354"/>
      <c r="DV282" s="354"/>
      <c r="DW282" s="354"/>
      <c r="DX282" s="354"/>
      <c r="DY282" s="354"/>
      <c r="DZ282" s="354"/>
      <c r="EA282" s="354"/>
      <c r="EB282" s="354"/>
      <c r="EC282" s="354"/>
      <c r="ED282" s="354"/>
      <c r="EE282" s="354"/>
      <c r="EF282" s="354"/>
      <c r="EG282" s="354"/>
      <c r="EH282" s="354"/>
      <c r="EI282" s="354"/>
      <c r="EJ282" s="354"/>
      <c r="EK282" s="354"/>
      <c r="EL282" s="354"/>
      <c r="EM282" s="354"/>
      <c r="EN282" s="354"/>
      <c r="EO282" s="354"/>
      <c r="EP282" s="354"/>
      <c r="EQ282" s="354"/>
      <c r="ER282" s="354"/>
      <c r="ES282" s="354"/>
      <c r="ET282" s="354"/>
      <c r="EU282" s="354"/>
      <c r="EV282" s="354"/>
      <c r="EW282" s="354"/>
      <c r="EX282" s="354"/>
      <c r="EY282" s="354"/>
      <c r="EZ282" s="354"/>
      <c r="FA282" s="354"/>
      <c r="FB282" s="354"/>
      <c r="FC282" s="354"/>
      <c r="FD282" s="354"/>
      <c r="FE282" s="354"/>
      <c r="FF282" s="354"/>
      <c r="FG282" s="354"/>
      <c r="FH282" s="354"/>
      <c r="FI282" s="354"/>
      <c r="FJ282" s="354"/>
      <c r="FK282" s="354"/>
      <c r="FL282" s="354"/>
      <c r="FM282" s="354"/>
      <c r="FN282" s="354"/>
      <c r="FO282" s="354"/>
      <c r="FP282" s="354"/>
      <c r="FQ282" s="354"/>
      <c r="FR282" s="354"/>
      <c r="FS282" s="354"/>
      <c r="FT282" s="354"/>
      <c r="FU282" s="354"/>
      <c r="FV282" s="354"/>
      <c r="FW282" s="354"/>
      <c r="FX282" s="354"/>
      <c r="FY282" s="354"/>
      <c r="FZ282" s="354"/>
      <c r="GA282" s="354"/>
      <c r="GB282" s="354"/>
      <c r="GC282" s="354"/>
      <c r="GD282" s="354"/>
      <c r="GE282" s="354"/>
      <c r="GF282" s="354"/>
      <c r="GG282" s="354"/>
      <c r="GH282" s="354"/>
      <c r="GI282" s="354"/>
      <c r="GJ282" s="354"/>
      <c r="GK282" s="354"/>
      <c r="GL282" s="354"/>
      <c r="GM282" s="354"/>
      <c r="GN282" s="354"/>
      <c r="GO282" s="354"/>
      <c r="GP282" s="354"/>
      <c r="GQ282" s="354"/>
      <c r="GR282" s="354"/>
      <c r="GS282" s="354"/>
      <c r="GT282" s="354"/>
      <c r="GU282" s="354"/>
      <c r="GV282" s="354"/>
      <c r="GW282" s="354"/>
      <c r="GX282" s="354"/>
      <c r="GY282" s="354"/>
      <c r="GZ282" s="354"/>
      <c r="HA282" s="354"/>
      <c r="HB282" s="354"/>
      <c r="HC282" s="354"/>
      <c r="HD282" s="354"/>
      <c r="HE282" s="354"/>
      <c r="HF282" s="354"/>
      <c r="HG282" s="354"/>
      <c r="HH282" s="354"/>
      <c r="HI282" s="354"/>
      <c r="HJ282" s="354"/>
      <c r="HK282" s="354"/>
      <c r="HL282" s="354"/>
      <c r="HM282" s="354"/>
      <c r="HN282" s="354"/>
      <c r="HO282" s="354"/>
      <c r="HP282" s="354"/>
      <c r="HQ282" s="354"/>
      <c r="HR282" s="354"/>
      <c r="HS282" s="354"/>
      <c r="HT282" s="354"/>
      <c r="HU282" s="354"/>
      <c r="HV282" s="354"/>
      <c r="HW282" s="354"/>
      <c r="HX282" s="354"/>
      <c r="HY282" s="354"/>
      <c r="HZ282" s="354"/>
      <c r="IA282" s="354"/>
      <c r="IB282" s="354"/>
      <c r="IC282" s="354"/>
      <c r="ID282" s="354"/>
      <c r="IE282" s="354"/>
      <c r="IF282" s="354"/>
      <c r="IG282" s="354"/>
      <c r="IH282" s="354"/>
      <c r="II282" s="354"/>
      <c r="IJ282" s="354"/>
      <c r="IK282" s="354"/>
      <c r="IL282" s="354"/>
      <c r="IM282" s="354"/>
      <c r="IN282" s="354"/>
    </row>
    <row r="283" spans="1:248" ht="13.5">
      <c r="A283" s="828" t="s">
        <v>711</v>
      </c>
      <c r="B283" s="829"/>
      <c r="C283" s="829"/>
      <c r="D283" s="829"/>
      <c r="E283" s="830"/>
      <c r="F283" s="353"/>
      <c r="G283" s="354"/>
      <c r="H283" s="354"/>
      <c r="I283" s="354"/>
      <c r="J283" s="354"/>
      <c r="K283" s="354"/>
      <c r="L283" s="354"/>
      <c r="M283" s="354"/>
      <c r="N283" s="354"/>
      <c r="O283" s="354"/>
      <c r="P283" s="354"/>
      <c r="Q283" s="354"/>
      <c r="R283" s="354"/>
      <c r="S283" s="354"/>
      <c r="T283" s="354"/>
      <c r="U283" s="354"/>
      <c r="V283" s="354"/>
      <c r="W283" s="354"/>
      <c r="X283" s="354"/>
      <c r="Y283" s="354"/>
      <c r="Z283" s="354"/>
      <c r="AA283" s="354"/>
      <c r="AB283" s="354"/>
      <c r="AC283" s="354"/>
      <c r="AD283" s="354"/>
      <c r="AE283" s="354"/>
      <c r="AF283" s="354"/>
      <c r="AG283" s="354"/>
      <c r="AH283" s="354"/>
      <c r="AI283" s="354"/>
      <c r="AJ283" s="354"/>
      <c r="AK283" s="354"/>
      <c r="AL283" s="354"/>
      <c r="AM283" s="354"/>
      <c r="AN283" s="354"/>
      <c r="AO283" s="354"/>
      <c r="AP283" s="354"/>
      <c r="AQ283" s="354"/>
      <c r="AR283" s="354"/>
      <c r="AS283" s="354"/>
      <c r="AT283" s="354"/>
      <c r="AU283" s="354"/>
      <c r="AV283" s="354"/>
      <c r="AW283" s="354"/>
      <c r="AX283" s="354"/>
      <c r="AY283" s="354"/>
      <c r="AZ283" s="354"/>
      <c r="BA283" s="354"/>
      <c r="BB283" s="354"/>
      <c r="BC283" s="354"/>
      <c r="BD283" s="354"/>
      <c r="BE283" s="354"/>
      <c r="BF283" s="354"/>
      <c r="BG283" s="354"/>
      <c r="BH283" s="354"/>
      <c r="BI283" s="354"/>
      <c r="BJ283" s="354"/>
      <c r="BK283" s="354"/>
      <c r="BL283" s="354"/>
      <c r="BM283" s="354"/>
      <c r="BN283" s="354"/>
      <c r="BO283" s="354"/>
      <c r="BP283" s="354"/>
      <c r="BQ283" s="354"/>
      <c r="BR283" s="354"/>
      <c r="BS283" s="354"/>
      <c r="BT283" s="354"/>
      <c r="BU283" s="354"/>
      <c r="BV283" s="354"/>
      <c r="BW283" s="354"/>
      <c r="BX283" s="354"/>
      <c r="BY283" s="354"/>
      <c r="BZ283" s="354"/>
      <c r="CA283" s="354"/>
      <c r="CB283" s="354"/>
      <c r="CC283" s="354"/>
      <c r="CD283" s="354"/>
      <c r="CE283" s="354"/>
      <c r="CF283" s="354"/>
      <c r="CG283" s="354"/>
      <c r="CH283" s="354"/>
      <c r="CI283" s="354"/>
      <c r="CJ283" s="354"/>
      <c r="CK283" s="354"/>
      <c r="CL283" s="354"/>
      <c r="CM283" s="354"/>
      <c r="CN283" s="354"/>
      <c r="CO283" s="354"/>
      <c r="CP283" s="354"/>
      <c r="CQ283" s="354"/>
      <c r="CR283" s="354"/>
      <c r="CS283" s="354"/>
      <c r="CT283" s="354"/>
      <c r="CU283" s="354"/>
      <c r="CV283" s="354"/>
      <c r="CW283" s="354"/>
      <c r="CX283" s="354"/>
      <c r="CY283" s="354"/>
      <c r="CZ283" s="354"/>
      <c r="DA283" s="354"/>
      <c r="DB283" s="354"/>
      <c r="DC283" s="354"/>
      <c r="DD283" s="354"/>
      <c r="DE283" s="354"/>
      <c r="DF283" s="354"/>
      <c r="DG283" s="354"/>
      <c r="DH283" s="354"/>
      <c r="DI283" s="354"/>
      <c r="DJ283" s="354"/>
      <c r="DK283" s="354"/>
      <c r="DL283" s="354"/>
      <c r="DM283" s="354"/>
      <c r="DN283" s="354"/>
      <c r="DO283" s="354"/>
      <c r="DP283" s="354"/>
      <c r="DQ283" s="354"/>
      <c r="DR283" s="354"/>
      <c r="DS283" s="354"/>
      <c r="DT283" s="354"/>
      <c r="DU283" s="354"/>
      <c r="DV283" s="354"/>
      <c r="DW283" s="354"/>
      <c r="DX283" s="354"/>
      <c r="DY283" s="354"/>
      <c r="DZ283" s="354"/>
      <c r="EA283" s="354"/>
      <c r="EB283" s="354"/>
      <c r="EC283" s="354"/>
      <c r="ED283" s="354"/>
      <c r="EE283" s="354"/>
      <c r="EF283" s="354"/>
      <c r="EG283" s="354"/>
      <c r="EH283" s="354"/>
      <c r="EI283" s="354"/>
      <c r="EJ283" s="354"/>
      <c r="EK283" s="354"/>
      <c r="EL283" s="354"/>
      <c r="EM283" s="354"/>
      <c r="EN283" s="354"/>
      <c r="EO283" s="354"/>
      <c r="EP283" s="354"/>
      <c r="EQ283" s="354"/>
      <c r="ER283" s="354"/>
      <c r="ES283" s="354"/>
      <c r="ET283" s="354"/>
      <c r="EU283" s="354"/>
      <c r="EV283" s="354"/>
      <c r="EW283" s="354"/>
      <c r="EX283" s="354"/>
      <c r="EY283" s="354"/>
      <c r="EZ283" s="354"/>
      <c r="FA283" s="354"/>
      <c r="FB283" s="354"/>
      <c r="FC283" s="354"/>
      <c r="FD283" s="354"/>
      <c r="FE283" s="354"/>
      <c r="FF283" s="354"/>
      <c r="FG283" s="354"/>
      <c r="FH283" s="354"/>
      <c r="FI283" s="354"/>
      <c r="FJ283" s="354"/>
      <c r="FK283" s="354"/>
      <c r="FL283" s="354"/>
      <c r="FM283" s="354"/>
      <c r="FN283" s="354"/>
      <c r="FO283" s="354"/>
      <c r="FP283" s="354"/>
      <c r="FQ283" s="354"/>
      <c r="FR283" s="354"/>
      <c r="FS283" s="354"/>
      <c r="FT283" s="354"/>
      <c r="FU283" s="354"/>
      <c r="FV283" s="354"/>
      <c r="FW283" s="354"/>
      <c r="FX283" s="354"/>
      <c r="FY283" s="354"/>
      <c r="FZ283" s="354"/>
      <c r="GA283" s="354"/>
      <c r="GB283" s="354"/>
      <c r="GC283" s="354"/>
      <c r="GD283" s="354"/>
      <c r="GE283" s="354"/>
      <c r="GF283" s="354"/>
      <c r="GG283" s="354"/>
      <c r="GH283" s="354"/>
      <c r="GI283" s="354"/>
      <c r="GJ283" s="354"/>
      <c r="GK283" s="354"/>
      <c r="GL283" s="354"/>
      <c r="GM283" s="354"/>
      <c r="GN283" s="354"/>
      <c r="GO283" s="354"/>
      <c r="GP283" s="354"/>
      <c r="GQ283" s="354"/>
      <c r="GR283" s="354"/>
      <c r="GS283" s="354"/>
      <c r="GT283" s="354"/>
      <c r="GU283" s="354"/>
      <c r="GV283" s="354"/>
      <c r="GW283" s="354"/>
      <c r="GX283" s="354"/>
      <c r="GY283" s="354"/>
      <c r="GZ283" s="354"/>
      <c r="HA283" s="354"/>
      <c r="HB283" s="354"/>
      <c r="HC283" s="354"/>
      <c r="HD283" s="354"/>
      <c r="HE283" s="354"/>
      <c r="HF283" s="354"/>
      <c r="HG283" s="354"/>
      <c r="HH283" s="354"/>
      <c r="HI283" s="354"/>
      <c r="HJ283" s="354"/>
      <c r="HK283" s="354"/>
      <c r="HL283" s="354"/>
      <c r="HM283" s="354"/>
      <c r="HN283" s="354"/>
      <c r="HO283" s="354"/>
      <c r="HP283" s="354"/>
      <c r="HQ283" s="354"/>
      <c r="HR283" s="354"/>
      <c r="HS283" s="354"/>
      <c r="HT283" s="354"/>
      <c r="HU283" s="354"/>
      <c r="HV283" s="354"/>
      <c r="HW283" s="354"/>
      <c r="HX283" s="354"/>
      <c r="HY283" s="354"/>
      <c r="HZ283" s="354"/>
      <c r="IA283" s="354"/>
      <c r="IB283" s="354"/>
      <c r="IC283" s="354"/>
      <c r="ID283" s="354"/>
      <c r="IE283" s="354"/>
      <c r="IF283" s="354"/>
      <c r="IG283" s="354"/>
      <c r="IH283" s="354"/>
      <c r="II283" s="354"/>
      <c r="IJ283" s="354"/>
      <c r="IK283" s="354"/>
      <c r="IL283" s="354"/>
      <c r="IM283" s="354"/>
      <c r="IN283" s="354"/>
    </row>
    <row r="284" spans="1:248">
      <c r="A284" s="347" t="s">
        <v>712</v>
      </c>
      <c r="B284" s="229" t="s">
        <v>476</v>
      </c>
      <c r="C284" s="230">
        <v>90</v>
      </c>
      <c r="D284" s="277">
        <v>74.2</v>
      </c>
      <c r="E284" s="220">
        <f t="shared" ref="E284:E289" si="11">SUM(D284/C284*100)</f>
        <v>82.444444444444443</v>
      </c>
      <c r="F284" s="353"/>
      <c r="G284" s="354"/>
      <c r="H284" s="354"/>
      <c r="I284" s="354"/>
      <c r="J284" s="354"/>
      <c r="K284" s="354"/>
      <c r="L284" s="354"/>
      <c r="M284" s="354"/>
      <c r="N284" s="354"/>
      <c r="O284" s="354"/>
      <c r="P284" s="354"/>
      <c r="Q284" s="354"/>
      <c r="R284" s="354"/>
      <c r="S284" s="354"/>
      <c r="T284" s="354"/>
      <c r="U284" s="354"/>
      <c r="V284" s="354"/>
      <c r="W284" s="354"/>
      <c r="X284" s="354"/>
      <c r="Y284" s="354"/>
      <c r="Z284" s="354"/>
      <c r="AA284" s="354"/>
      <c r="AB284" s="354"/>
      <c r="AC284" s="354"/>
      <c r="AD284" s="354"/>
      <c r="AE284" s="354"/>
      <c r="AF284" s="354"/>
      <c r="AG284" s="354"/>
      <c r="AH284" s="354"/>
      <c r="AI284" s="354"/>
      <c r="AJ284" s="354"/>
      <c r="AK284" s="354"/>
      <c r="AL284" s="354"/>
      <c r="AM284" s="354"/>
      <c r="AN284" s="354"/>
      <c r="AO284" s="354"/>
      <c r="AP284" s="354"/>
      <c r="AQ284" s="354"/>
      <c r="AR284" s="354"/>
      <c r="AS284" s="354"/>
      <c r="AT284" s="354"/>
      <c r="AU284" s="354"/>
      <c r="AV284" s="354"/>
      <c r="AW284" s="354"/>
      <c r="AX284" s="354"/>
      <c r="AY284" s="354"/>
      <c r="AZ284" s="354"/>
      <c r="BA284" s="354"/>
      <c r="BB284" s="354"/>
      <c r="BC284" s="354"/>
      <c r="BD284" s="354"/>
      <c r="BE284" s="354"/>
      <c r="BF284" s="354"/>
      <c r="BG284" s="354"/>
      <c r="BH284" s="354"/>
      <c r="BI284" s="354"/>
      <c r="BJ284" s="354"/>
      <c r="BK284" s="354"/>
      <c r="BL284" s="354"/>
      <c r="BM284" s="354"/>
      <c r="BN284" s="354"/>
      <c r="BO284" s="354"/>
      <c r="BP284" s="354"/>
      <c r="BQ284" s="354"/>
      <c r="BR284" s="354"/>
      <c r="BS284" s="354"/>
      <c r="BT284" s="354"/>
      <c r="BU284" s="354"/>
      <c r="BV284" s="354"/>
      <c r="BW284" s="354"/>
      <c r="BX284" s="354"/>
      <c r="BY284" s="354"/>
      <c r="BZ284" s="354"/>
      <c r="CA284" s="354"/>
      <c r="CB284" s="354"/>
      <c r="CC284" s="354"/>
      <c r="CD284" s="354"/>
      <c r="CE284" s="354"/>
      <c r="CF284" s="354"/>
      <c r="CG284" s="354"/>
      <c r="CH284" s="354"/>
      <c r="CI284" s="354"/>
      <c r="CJ284" s="354"/>
      <c r="CK284" s="354"/>
      <c r="CL284" s="354"/>
      <c r="CM284" s="354"/>
      <c r="CN284" s="354"/>
      <c r="CO284" s="354"/>
      <c r="CP284" s="354"/>
      <c r="CQ284" s="354"/>
      <c r="CR284" s="354"/>
      <c r="CS284" s="354"/>
      <c r="CT284" s="354"/>
      <c r="CU284" s="354"/>
      <c r="CV284" s="354"/>
      <c r="CW284" s="354"/>
      <c r="CX284" s="354"/>
      <c r="CY284" s="354"/>
      <c r="CZ284" s="354"/>
      <c r="DA284" s="354"/>
      <c r="DB284" s="354"/>
      <c r="DC284" s="354"/>
      <c r="DD284" s="354"/>
      <c r="DE284" s="354"/>
      <c r="DF284" s="354"/>
      <c r="DG284" s="354"/>
      <c r="DH284" s="354"/>
      <c r="DI284" s="354"/>
      <c r="DJ284" s="354"/>
      <c r="DK284" s="354"/>
      <c r="DL284" s="354"/>
      <c r="DM284" s="354"/>
      <c r="DN284" s="354"/>
      <c r="DO284" s="354"/>
      <c r="DP284" s="354"/>
      <c r="DQ284" s="354"/>
      <c r="DR284" s="354"/>
      <c r="DS284" s="354"/>
      <c r="DT284" s="354"/>
      <c r="DU284" s="354"/>
      <c r="DV284" s="354"/>
      <c r="DW284" s="354"/>
      <c r="DX284" s="354"/>
      <c r="DY284" s="354"/>
      <c r="DZ284" s="354"/>
      <c r="EA284" s="354"/>
      <c r="EB284" s="354"/>
      <c r="EC284" s="354"/>
      <c r="ED284" s="354"/>
      <c r="EE284" s="354"/>
      <c r="EF284" s="354"/>
      <c r="EG284" s="354"/>
      <c r="EH284" s="354"/>
      <c r="EI284" s="354"/>
      <c r="EJ284" s="354"/>
      <c r="EK284" s="354"/>
      <c r="EL284" s="354"/>
      <c r="EM284" s="354"/>
      <c r="EN284" s="354"/>
      <c r="EO284" s="354"/>
      <c r="EP284" s="354"/>
      <c r="EQ284" s="354"/>
      <c r="ER284" s="354"/>
      <c r="ES284" s="354"/>
      <c r="ET284" s="354"/>
      <c r="EU284" s="354"/>
      <c r="EV284" s="354"/>
      <c r="EW284" s="354"/>
      <c r="EX284" s="354"/>
      <c r="EY284" s="354"/>
      <c r="EZ284" s="354"/>
      <c r="FA284" s="354"/>
      <c r="FB284" s="354"/>
      <c r="FC284" s="354"/>
      <c r="FD284" s="354"/>
      <c r="FE284" s="354"/>
      <c r="FF284" s="354"/>
      <c r="FG284" s="354"/>
      <c r="FH284" s="354"/>
      <c r="FI284" s="354"/>
      <c r="FJ284" s="354"/>
      <c r="FK284" s="354"/>
      <c r="FL284" s="354"/>
      <c r="FM284" s="354"/>
      <c r="FN284" s="354"/>
      <c r="FO284" s="354"/>
      <c r="FP284" s="354"/>
      <c r="FQ284" s="354"/>
      <c r="FR284" s="354"/>
      <c r="FS284" s="354"/>
      <c r="FT284" s="354"/>
      <c r="FU284" s="354"/>
      <c r="FV284" s="354"/>
      <c r="FW284" s="354"/>
      <c r="FX284" s="354"/>
      <c r="FY284" s="354"/>
      <c r="FZ284" s="354"/>
      <c r="GA284" s="354"/>
      <c r="GB284" s="354"/>
      <c r="GC284" s="354"/>
      <c r="GD284" s="354"/>
      <c r="GE284" s="354"/>
      <c r="GF284" s="354"/>
      <c r="GG284" s="354"/>
      <c r="GH284" s="354"/>
      <c r="GI284" s="354"/>
      <c r="GJ284" s="354"/>
      <c r="GK284" s="354"/>
      <c r="GL284" s="354"/>
      <c r="GM284" s="354"/>
      <c r="GN284" s="354"/>
      <c r="GO284" s="354"/>
      <c r="GP284" s="354"/>
      <c r="GQ284" s="354"/>
      <c r="GR284" s="354"/>
      <c r="GS284" s="354"/>
      <c r="GT284" s="354"/>
      <c r="GU284" s="354"/>
      <c r="GV284" s="354"/>
      <c r="GW284" s="354"/>
      <c r="GX284" s="354"/>
      <c r="GY284" s="354"/>
      <c r="GZ284" s="354"/>
      <c r="HA284" s="354"/>
      <c r="HB284" s="354"/>
      <c r="HC284" s="354"/>
      <c r="HD284" s="354"/>
      <c r="HE284" s="354"/>
      <c r="HF284" s="354"/>
      <c r="HG284" s="354"/>
      <c r="HH284" s="354"/>
      <c r="HI284" s="354"/>
      <c r="HJ284" s="354"/>
      <c r="HK284" s="354"/>
      <c r="HL284" s="354"/>
      <c r="HM284" s="354"/>
      <c r="HN284" s="354"/>
      <c r="HO284" s="354"/>
      <c r="HP284" s="354"/>
      <c r="HQ284" s="354"/>
      <c r="HR284" s="354"/>
      <c r="HS284" s="354"/>
      <c r="HT284" s="354"/>
      <c r="HU284" s="354"/>
      <c r="HV284" s="354"/>
      <c r="HW284" s="354"/>
      <c r="HX284" s="354"/>
      <c r="HY284" s="354"/>
      <c r="HZ284" s="354"/>
      <c r="IA284" s="354"/>
      <c r="IB284" s="354"/>
      <c r="IC284" s="354"/>
      <c r="ID284" s="354"/>
      <c r="IE284" s="354"/>
      <c r="IF284" s="354"/>
      <c r="IG284" s="354"/>
      <c r="IH284" s="354"/>
      <c r="II284" s="354"/>
      <c r="IJ284" s="354"/>
      <c r="IK284" s="354"/>
      <c r="IL284" s="354"/>
      <c r="IM284" s="354"/>
      <c r="IN284" s="354"/>
    </row>
    <row r="285" spans="1:248" ht="25.5">
      <c r="A285" s="347" t="s">
        <v>713</v>
      </c>
      <c r="B285" s="232" t="s">
        <v>476</v>
      </c>
      <c r="C285" s="232">
        <v>34</v>
      </c>
      <c r="D285" s="235">
        <v>49.8</v>
      </c>
      <c r="E285" s="220">
        <v>100</v>
      </c>
      <c r="F285" s="353"/>
      <c r="G285" s="354"/>
      <c r="H285" s="354"/>
      <c r="I285" s="354"/>
      <c r="J285" s="354"/>
      <c r="K285" s="354"/>
      <c r="L285" s="354"/>
      <c r="M285" s="354"/>
      <c r="N285" s="354"/>
      <c r="O285" s="354"/>
      <c r="P285" s="354"/>
      <c r="Q285" s="354"/>
      <c r="R285" s="354"/>
      <c r="S285" s="354"/>
      <c r="T285" s="354"/>
      <c r="U285" s="354"/>
      <c r="V285" s="354"/>
      <c r="W285" s="354"/>
      <c r="X285" s="354"/>
      <c r="Y285" s="354"/>
      <c r="Z285" s="354"/>
      <c r="AA285" s="354"/>
      <c r="AB285" s="354"/>
      <c r="AC285" s="354"/>
      <c r="AD285" s="354"/>
      <c r="AE285" s="354"/>
      <c r="AF285" s="354"/>
      <c r="AG285" s="354"/>
      <c r="AH285" s="354"/>
      <c r="AI285" s="354"/>
      <c r="AJ285" s="354"/>
      <c r="AK285" s="354"/>
      <c r="AL285" s="354"/>
      <c r="AM285" s="354"/>
      <c r="AN285" s="354"/>
      <c r="AO285" s="354"/>
      <c r="AP285" s="354"/>
      <c r="AQ285" s="354"/>
      <c r="AR285" s="354"/>
      <c r="AS285" s="354"/>
      <c r="AT285" s="354"/>
      <c r="AU285" s="354"/>
      <c r="AV285" s="354"/>
      <c r="AW285" s="354"/>
      <c r="AX285" s="354"/>
      <c r="AY285" s="354"/>
      <c r="AZ285" s="354"/>
      <c r="BA285" s="354"/>
      <c r="BB285" s="354"/>
      <c r="BC285" s="354"/>
      <c r="BD285" s="354"/>
      <c r="BE285" s="354"/>
      <c r="BF285" s="354"/>
      <c r="BG285" s="354"/>
      <c r="BH285" s="354"/>
      <c r="BI285" s="354"/>
      <c r="BJ285" s="354"/>
      <c r="BK285" s="354"/>
      <c r="BL285" s="354"/>
      <c r="BM285" s="354"/>
      <c r="BN285" s="354"/>
      <c r="BO285" s="354"/>
      <c r="BP285" s="354"/>
      <c r="BQ285" s="354"/>
      <c r="BR285" s="354"/>
      <c r="BS285" s="354"/>
      <c r="BT285" s="354"/>
      <c r="BU285" s="354"/>
      <c r="BV285" s="354"/>
      <c r="BW285" s="354"/>
      <c r="BX285" s="354"/>
      <c r="BY285" s="354"/>
      <c r="BZ285" s="354"/>
      <c r="CA285" s="354"/>
      <c r="CB285" s="354"/>
      <c r="CC285" s="354"/>
      <c r="CD285" s="354"/>
      <c r="CE285" s="354"/>
      <c r="CF285" s="354"/>
      <c r="CG285" s="354"/>
      <c r="CH285" s="354"/>
      <c r="CI285" s="354"/>
      <c r="CJ285" s="354"/>
      <c r="CK285" s="354"/>
      <c r="CL285" s="354"/>
      <c r="CM285" s="354"/>
      <c r="CN285" s="354"/>
      <c r="CO285" s="354"/>
      <c r="CP285" s="354"/>
      <c r="CQ285" s="354"/>
      <c r="CR285" s="354"/>
      <c r="CS285" s="354"/>
      <c r="CT285" s="354"/>
      <c r="CU285" s="354"/>
      <c r="CV285" s="354"/>
      <c r="CW285" s="354"/>
      <c r="CX285" s="354"/>
      <c r="CY285" s="354"/>
      <c r="CZ285" s="354"/>
      <c r="DA285" s="354"/>
      <c r="DB285" s="354"/>
      <c r="DC285" s="354"/>
      <c r="DD285" s="354"/>
      <c r="DE285" s="354"/>
      <c r="DF285" s="354"/>
      <c r="DG285" s="354"/>
      <c r="DH285" s="354"/>
      <c r="DI285" s="354"/>
      <c r="DJ285" s="354"/>
      <c r="DK285" s="354"/>
      <c r="DL285" s="354"/>
      <c r="DM285" s="354"/>
      <c r="DN285" s="354"/>
      <c r="DO285" s="354"/>
      <c r="DP285" s="354"/>
      <c r="DQ285" s="354"/>
      <c r="DR285" s="354"/>
      <c r="DS285" s="354"/>
      <c r="DT285" s="354"/>
      <c r="DU285" s="354"/>
      <c r="DV285" s="354"/>
      <c r="DW285" s="354"/>
      <c r="DX285" s="354"/>
      <c r="DY285" s="354"/>
      <c r="DZ285" s="354"/>
      <c r="EA285" s="354"/>
      <c r="EB285" s="354"/>
      <c r="EC285" s="354"/>
      <c r="ED285" s="354"/>
      <c r="EE285" s="354"/>
      <c r="EF285" s="354"/>
      <c r="EG285" s="354"/>
      <c r="EH285" s="354"/>
      <c r="EI285" s="354"/>
      <c r="EJ285" s="354"/>
      <c r="EK285" s="354"/>
      <c r="EL285" s="354"/>
      <c r="EM285" s="354"/>
      <c r="EN285" s="354"/>
      <c r="EO285" s="354"/>
      <c r="EP285" s="354"/>
      <c r="EQ285" s="354"/>
      <c r="ER285" s="354"/>
      <c r="ES285" s="354"/>
      <c r="ET285" s="354"/>
      <c r="EU285" s="354"/>
      <c r="EV285" s="354"/>
      <c r="EW285" s="354"/>
      <c r="EX285" s="354"/>
      <c r="EY285" s="354"/>
      <c r="EZ285" s="354"/>
      <c r="FA285" s="354"/>
      <c r="FB285" s="354"/>
      <c r="FC285" s="354"/>
      <c r="FD285" s="354"/>
      <c r="FE285" s="354"/>
      <c r="FF285" s="354"/>
      <c r="FG285" s="354"/>
      <c r="FH285" s="354"/>
      <c r="FI285" s="354"/>
      <c r="FJ285" s="354"/>
      <c r="FK285" s="354"/>
      <c r="FL285" s="354"/>
      <c r="FM285" s="354"/>
      <c r="FN285" s="354"/>
      <c r="FO285" s="354"/>
      <c r="FP285" s="354"/>
      <c r="FQ285" s="354"/>
      <c r="FR285" s="354"/>
      <c r="FS285" s="354"/>
      <c r="FT285" s="354"/>
      <c r="FU285" s="354"/>
      <c r="FV285" s="354"/>
      <c r="FW285" s="354"/>
      <c r="FX285" s="354"/>
      <c r="FY285" s="354"/>
      <c r="FZ285" s="354"/>
      <c r="GA285" s="354"/>
      <c r="GB285" s="354"/>
      <c r="GC285" s="354"/>
      <c r="GD285" s="354"/>
      <c r="GE285" s="354"/>
      <c r="GF285" s="354"/>
      <c r="GG285" s="354"/>
      <c r="GH285" s="354"/>
      <c r="GI285" s="354"/>
      <c r="GJ285" s="354"/>
      <c r="GK285" s="354"/>
      <c r="GL285" s="354"/>
      <c r="GM285" s="354"/>
      <c r="GN285" s="354"/>
      <c r="GO285" s="354"/>
      <c r="GP285" s="354"/>
      <c r="GQ285" s="354"/>
      <c r="GR285" s="354"/>
      <c r="GS285" s="354"/>
      <c r="GT285" s="354"/>
      <c r="GU285" s="354"/>
      <c r="GV285" s="354"/>
      <c r="GW285" s="354"/>
      <c r="GX285" s="354"/>
      <c r="GY285" s="354"/>
      <c r="GZ285" s="354"/>
      <c r="HA285" s="354"/>
      <c r="HB285" s="354"/>
      <c r="HC285" s="354"/>
      <c r="HD285" s="354"/>
      <c r="HE285" s="354"/>
      <c r="HF285" s="354"/>
      <c r="HG285" s="354"/>
      <c r="HH285" s="354"/>
      <c r="HI285" s="354"/>
      <c r="HJ285" s="354"/>
      <c r="HK285" s="354"/>
      <c r="HL285" s="354"/>
      <c r="HM285" s="354"/>
      <c r="HN285" s="354"/>
      <c r="HO285" s="354"/>
      <c r="HP285" s="354"/>
      <c r="HQ285" s="354"/>
      <c r="HR285" s="354"/>
      <c r="HS285" s="354"/>
      <c r="HT285" s="354"/>
      <c r="HU285" s="354"/>
      <c r="HV285" s="354"/>
      <c r="HW285" s="354"/>
      <c r="HX285" s="354"/>
      <c r="HY285" s="354"/>
      <c r="HZ285" s="354"/>
      <c r="IA285" s="354"/>
      <c r="IB285" s="354"/>
      <c r="IC285" s="354"/>
      <c r="ID285" s="354"/>
      <c r="IE285" s="354"/>
      <c r="IF285" s="354"/>
      <c r="IG285" s="354"/>
      <c r="IH285" s="354"/>
      <c r="II285" s="354"/>
      <c r="IJ285" s="354"/>
      <c r="IK285" s="354"/>
      <c r="IL285" s="354"/>
      <c r="IM285" s="354"/>
      <c r="IN285" s="354"/>
    </row>
    <row r="286" spans="1:248">
      <c r="A286" s="234" t="s">
        <v>714</v>
      </c>
      <c r="B286" s="235" t="s">
        <v>485</v>
      </c>
      <c r="C286" s="235">
        <v>3766</v>
      </c>
      <c r="D286" s="235">
        <v>3975</v>
      </c>
      <c r="E286" s="220">
        <v>100</v>
      </c>
      <c r="F286" s="353"/>
      <c r="G286" s="354"/>
      <c r="H286" s="354"/>
      <c r="I286" s="354"/>
      <c r="J286" s="354"/>
      <c r="K286" s="354"/>
      <c r="L286" s="354"/>
      <c r="M286" s="354"/>
      <c r="N286" s="354"/>
      <c r="O286" s="354"/>
      <c r="P286" s="354"/>
      <c r="Q286" s="354"/>
      <c r="R286" s="354"/>
      <c r="S286" s="354"/>
      <c r="T286" s="354"/>
      <c r="U286" s="354"/>
      <c r="V286" s="354"/>
      <c r="W286" s="354"/>
      <c r="X286" s="354"/>
      <c r="Y286" s="354"/>
      <c r="Z286" s="354"/>
      <c r="AA286" s="354"/>
      <c r="AB286" s="354"/>
      <c r="AC286" s="354"/>
      <c r="AD286" s="354"/>
      <c r="AE286" s="354"/>
      <c r="AF286" s="354"/>
      <c r="AG286" s="354"/>
      <c r="AH286" s="354"/>
      <c r="AI286" s="354"/>
      <c r="AJ286" s="354"/>
      <c r="AK286" s="354"/>
      <c r="AL286" s="354"/>
      <c r="AM286" s="354"/>
      <c r="AN286" s="354"/>
      <c r="AO286" s="354"/>
      <c r="AP286" s="354"/>
      <c r="AQ286" s="354"/>
      <c r="AR286" s="354"/>
      <c r="AS286" s="354"/>
      <c r="AT286" s="354"/>
      <c r="AU286" s="354"/>
      <c r="AV286" s="354"/>
      <c r="AW286" s="354"/>
      <c r="AX286" s="354"/>
      <c r="AY286" s="354"/>
      <c r="AZ286" s="354"/>
      <c r="BA286" s="354"/>
      <c r="BB286" s="354"/>
      <c r="BC286" s="354"/>
      <c r="BD286" s="354"/>
      <c r="BE286" s="354"/>
      <c r="BF286" s="354"/>
      <c r="BG286" s="354"/>
      <c r="BH286" s="354"/>
      <c r="BI286" s="354"/>
      <c r="BJ286" s="354"/>
      <c r="BK286" s="354"/>
      <c r="BL286" s="354"/>
      <c r="BM286" s="354"/>
      <c r="BN286" s="354"/>
      <c r="BO286" s="354"/>
      <c r="BP286" s="354"/>
      <c r="BQ286" s="354"/>
      <c r="BR286" s="354"/>
      <c r="BS286" s="354"/>
      <c r="BT286" s="354"/>
      <c r="BU286" s="354"/>
      <c r="BV286" s="354"/>
      <c r="BW286" s="354"/>
      <c r="BX286" s="354"/>
      <c r="BY286" s="354"/>
      <c r="BZ286" s="354"/>
      <c r="CA286" s="354"/>
      <c r="CB286" s="354"/>
      <c r="CC286" s="354"/>
      <c r="CD286" s="354"/>
      <c r="CE286" s="354"/>
      <c r="CF286" s="354"/>
      <c r="CG286" s="354"/>
      <c r="CH286" s="354"/>
      <c r="CI286" s="354"/>
      <c r="CJ286" s="354"/>
      <c r="CK286" s="354"/>
      <c r="CL286" s="354"/>
      <c r="CM286" s="354"/>
      <c r="CN286" s="354"/>
      <c r="CO286" s="354"/>
      <c r="CP286" s="354"/>
      <c r="CQ286" s="354"/>
      <c r="CR286" s="354"/>
      <c r="CS286" s="354"/>
      <c r="CT286" s="354"/>
      <c r="CU286" s="354"/>
      <c r="CV286" s="354"/>
      <c r="CW286" s="354"/>
      <c r="CX286" s="354"/>
      <c r="CY286" s="354"/>
      <c r="CZ286" s="354"/>
      <c r="DA286" s="354"/>
      <c r="DB286" s="354"/>
      <c r="DC286" s="354"/>
      <c r="DD286" s="354"/>
      <c r="DE286" s="354"/>
      <c r="DF286" s="354"/>
      <c r="DG286" s="354"/>
      <c r="DH286" s="354"/>
      <c r="DI286" s="354"/>
      <c r="DJ286" s="354"/>
      <c r="DK286" s="354"/>
      <c r="DL286" s="354"/>
      <c r="DM286" s="354"/>
      <c r="DN286" s="354"/>
      <c r="DO286" s="354"/>
      <c r="DP286" s="354"/>
      <c r="DQ286" s="354"/>
      <c r="DR286" s="354"/>
      <c r="DS286" s="354"/>
      <c r="DT286" s="354"/>
      <c r="DU286" s="354"/>
      <c r="DV286" s="354"/>
      <c r="DW286" s="354"/>
      <c r="DX286" s="354"/>
      <c r="DY286" s="354"/>
      <c r="DZ286" s="354"/>
      <c r="EA286" s="354"/>
      <c r="EB286" s="354"/>
      <c r="EC286" s="354"/>
      <c r="ED286" s="354"/>
      <c r="EE286" s="354"/>
      <c r="EF286" s="354"/>
      <c r="EG286" s="354"/>
      <c r="EH286" s="354"/>
      <c r="EI286" s="354"/>
      <c r="EJ286" s="354"/>
      <c r="EK286" s="354"/>
      <c r="EL286" s="354"/>
      <c r="EM286" s="354"/>
      <c r="EN286" s="354"/>
      <c r="EO286" s="354"/>
      <c r="EP286" s="354"/>
      <c r="EQ286" s="354"/>
      <c r="ER286" s="354"/>
      <c r="ES286" s="354"/>
      <c r="ET286" s="354"/>
      <c r="EU286" s="354"/>
      <c r="EV286" s="354"/>
      <c r="EW286" s="354"/>
      <c r="EX286" s="354"/>
      <c r="EY286" s="354"/>
      <c r="EZ286" s="354"/>
      <c r="FA286" s="354"/>
      <c r="FB286" s="354"/>
      <c r="FC286" s="354"/>
      <c r="FD286" s="354"/>
      <c r="FE286" s="354"/>
      <c r="FF286" s="354"/>
      <c r="FG286" s="354"/>
      <c r="FH286" s="354"/>
      <c r="FI286" s="354"/>
      <c r="FJ286" s="354"/>
      <c r="FK286" s="354"/>
      <c r="FL286" s="354"/>
      <c r="FM286" s="354"/>
      <c r="FN286" s="354"/>
      <c r="FO286" s="354"/>
      <c r="FP286" s="354"/>
      <c r="FQ286" s="354"/>
      <c r="FR286" s="354"/>
      <c r="FS286" s="354"/>
      <c r="FT286" s="354"/>
      <c r="FU286" s="354"/>
      <c r="FV286" s="354"/>
      <c r="FW286" s="354"/>
      <c r="FX286" s="354"/>
      <c r="FY286" s="354"/>
      <c r="FZ286" s="354"/>
      <c r="GA286" s="354"/>
      <c r="GB286" s="354"/>
      <c r="GC286" s="354"/>
      <c r="GD286" s="354"/>
      <c r="GE286" s="354"/>
      <c r="GF286" s="354"/>
      <c r="GG286" s="354"/>
      <c r="GH286" s="354"/>
      <c r="GI286" s="354"/>
      <c r="GJ286" s="354"/>
      <c r="GK286" s="354"/>
      <c r="GL286" s="354"/>
      <c r="GM286" s="354"/>
      <c r="GN286" s="354"/>
      <c r="GO286" s="354"/>
      <c r="GP286" s="354"/>
      <c r="GQ286" s="354"/>
      <c r="GR286" s="354"/>
      <c r="GS286" s="354"/>
      <c r="GT286" s="354"/>
      <c r="GU286" s="354"/>
      <c r="GV286" s="354"/>
      <c r="GW286" s="354"/>
      <c r="GX286" s="354"/>
      <c r="GY286" s="354"/>
      <c r="GZ286" s="354"/>
      <c r="HA286" s="354"/>
      <c r="HB286" s="354"/>
      <c r="HC286" s="354"/>
      <c r="HD286" s="354"/>
      <c r="HE286" s="354"/>
      <c r="HF286" s="354"/>
      <c r="HG286" s="354"/>
      <c r="HH286" s="354"/>
      <c r="HI286" s="354"/>
      <c r="HJ286" s="354"/>
      <c r="HK286" s="354"/>
      <c r="HL286" s="354"/>
      <c r="HM286" s="354"/>
      <c r="HN286" s="354"/>
      <c r="HO286" s="354"/>
      <c r="HP286" s="354"/>
      <c r="HQ286" s="354"/>
      <c r="HR286" s="354"/>
      <c r="HS286" s="354"/>
      <c r="HT286" s="354"/>
      <c r="HU286" s="354"/>
      <c r="HV286" s="354"/>
      <c r="HW286" s="354"/>
      <c r="HX286" s="354"/>
      <c r="HY286" s="354"/>
      <c r="HZ286" s="354"/>
      <c r="IA286" s="354"/>
      <c r="IB286" s="354"/>
      <c r="IC286" s="354"/>
      <c r="ID286" s="354"/>
      <c r="IE286" s="354"/>
      <c r="IF286" s="354"/>
      <c r="IG286" s="354"/>
      <c r="IH286" s="354"/>
      <c r="II286" s="354"/>
      <c r="IJ286" s="354"/>
      <c r="IK286" s="354"/>
      <c r="IL286" s="354"/>
      <c r="IM286" s="354"/>
      <c r="IN286" s="354"/>
    </row>
    <row r="287" spans="1:248">
      <c r="A287" s="234" t="s">
        <v>715</v>
      </c>
      <c r="B287" s="235" t="s">
        <v>485</v>
      </c>
      <c r="C287" s="235">
        <v>560</v>
      </c>
      <c r="D287" s="235">
        <v>647</v>
      </c>
      <c r="E287" s="220">
        <v>100</v>
      </c>
      <c r="F287" s="353"/>
      <c r="G287" s="354"/>
      <c r="H287" s="354"/>
      <c r="I287" s="354"/>
      <c r="J287" s="354"/>
      <c r="K287" s="354"/>
      <c r="L287" s="354"/>
      <c r="M287" s="354"/>
      <c r="N287" s="354"/>
      <c r="O287" s="354"/>
      <c r="P287" s="354"/>
      <c r="Q287" s="354"/>
      <c r="R287" s="354"/>
      <c r="S287" s="354"/>
      <c r="T287" s="354"/>
      <c r="U287" s="354"/>
      <c r="V287" s="354"/>
      <c r="W287" s="354"/>
      <c r="X287" s="354"/>
      <c r="Y287" s="354"/>
      <c r="Z287" s="354"/>
      <c r="AA287" s="354"/>
      <c r="AB287" s="354"/>
      <c r="AC287" s="354"/>
      <c r="AD287" s="354"/>
      <c r="AE287" s="354"/>
      <c r="AF287" s="354"/>
      <c r="AG287" s="354"/>
      <c r="AH287" s="354"/>
      <c r="AI287" s="354"/>
      <c r="AJ287" s="354"/>
      <c r="AK287" s="354"/>
      <c r="AL287" s="354"/>
      <c r="AM287" s="354"/>
      <c r="AN287" s="354"/>
      <c r="AO287" s="354"/>
      <c r="AP287" s="354"/>
      <c r="AQ287" s="354"/>
      <c r="AR287" s="354"/>
      <c r="AS287" s="354"/>
      <c r="AT287" s="354"/>
      <c r="AU287" s="354"/>
      <c r="AV287" s="354"/>
      <c r="AW287" s="354"/>
      <c r="AX287" s="354"/>
      <c r="AY287" s="354"/>
      <c r="AZ287" s="354"/>
      <c r="BA287" s="354"/>
      <c r="BB287" s="354"/>
      <c r="BC287" s="354"/>
      <c r="BD287" s="354"/>
      <c r="BE287" s="354"/>
      <c r="BF287" s="354"/>
      <c r="BG287" s="354"/>
      <c r="BH287" s="354"/>
      <c r="BI287" s="354"/>
      <c r="BJ287" s="354"/>
      <c r="BK287" s="354"/>
      <c r="BL287" s="354"/>
      <c r="BM287" s="354"/>
      <c r="BN287" s="354"/>
      <c r="BO287" s="354"/>
      <c r="BP287" s="354"/>
      <c r="BQ287" s="354"/>
      <c r="BR287" s="354"/>
      <c r="BS287" s="354"/>
      <c r="BT287" s="354"/>
      <c r="BU287" s="354"/>
      <c r="BV287" s="354"/>
      <c r="BW287" s="354"/>
      <c r="BX287" s="354"/>
      <c r="BY287" s="354"/>
      <c r="BZ287" s="354"/>
      <c r="CA287" s="354"/>
      <c r="CB287" s="354"/>
      <c r="CC287" s="354"/>
      <c r="CD287" s="354"/>
      <c r="CE287" s="354"/>
      <c r="CF287" s="354"/>
      <c r="CG287" s="354"/>
      <c r="CH287" s="354"/>
      <c r="CI287" s="354"/>
      <c r="CJ287" s="354"/>
      <c r="CK287" s="354"/>
      <c r="CL287" s="354"/>
      <c r="CM287" s="354"/>
      <c r="CN287" s="354"/>
      <c r="CO287" s="354"/>
      <c r="CP287" s="354"/>
      <c r="CQ287" s="354"/>
      <c r="CR287" s="354"/>
      <c r="CS287" s="354"/>
      <c r="CT287" s="354"/>
      <c r="CU287" s="354"/>
      <c r="CV287" s="354"/>
      <c r="CW287" s="354"/>
      <c r="CX287" s="354"/>
      <c r="CY287" s="354"/>
      <c r="CZ287" s="354"/>
      <c r="DA287" s="354"/>
      <c r="DB287" s="354"/>
      <c r="DC287" s="354"/>
      <c r="DD287" s="354"/>
      <c r="DE287" s="354"/>
      <c r="DF287" s="354"/>
      <c r="DG287" s="354"/>
      <c r="DH287" s="354"/>
      <c r="DI287" s="354"/>
      <c r="DJ287" s="354"/>
      <c r="DK287" s="354"/>
      <c r="DL287" s="354"/>
      <c r="DM287" s="354"/>
      <c r="DN287" s="354"/>
      <c r="DO287" s="354"/>
      <c r="DP287" s="354"/>
      <c r="DQ287" s="354"/>
      <c r="DR287" s="354"/>
      <c r="DS287" s="354"/>
      <c r="DT287" s="354"/>
      <c r="DU287" s="354"/>
      <c r="DV287" s="354"/>
      <c r="DW287" s="354"/>
      <c r="DX287" s="354"/>
      <c r="DY287" s="354"/>
      <c r="DZ287" s="354"/>
      <c r="EA287" s="354"/>
      <c r="EB287" s="354"/>
      <c r="EC287" s="354"/>
      <c r="ED287" s="354"/>
      <c r="EE287" s="354"/>
      <c r="EF287" s="354"/>
      <c r="EG287" s="354"/>
      <c r="EH287" s="354"/>
      <c r="EI287" s="354"/>
      <c r="EJ287" s="354"/>
      <c r="EK287" s="354"/>
      <c r="EL287" s="354"/>
      <c r="EM287" s="354"/>
      <c r="EN287" s="354"/>
      <c r="EO287" s="354"/>
      <c r="EP287" s="354"/>
      <c r="EQ287" s="354"/>
      <c r="ER287" s="354"/>
      <c r="ES287" s="354"/>
      <c r="ET287" s="354"/>
      <c r="EU287" s="354"/>
      <c r="EV287" s="354"/>
      <c r="EW287" s="354"/>
      <c r="EX287" s="354"/>
      <c r="EY287" s="354"/>
      <c r="EZ287" s="354"/>
      <c r="FA287" s="354"/>
      <c r="FB287" s="354"/>
      <c r="FC287" s="354"/>
      <c r="FD287" s="354"/>
      <c r="FE287" s="354"/>
      <c r="FF287" s="354"/>
      <c r="FG287" s="354"/>
      <c r="FH287" s="354"/>
      <c r="FI287" s="354"/>
      <c r="FJ287" s="354"/>
      <c r="FK287" s="354"/>
      <c r="FL287" s="354"/>
      <c r="FM287" s="354"/>
      <c r="FN287" s="354"/>
      <c r="FO287" s="354"/>
      <c r="FP287" s="354"/>
      <c r="FQ287" s="354"/>
      <c r="FR287" s="354"/>
      <c r="FS287" s="354"/>
      <c r="FT287" s="354"/>
      <c r="FU287" s="354"/>
      <c r="FV287" s="354"/>
      <c r="FW287" s="354"/>
      <c r="FX287" s="354"/>
      <c r="FY287" s="354"/>
      <c r="FZ287" s="354"/>
      <c r="GA287" s="354"/>
      <c r="GB287" s="354"/>
      <c r="GC287" s="354"/>
      <c r="GD287" s="354"/>
      <c r="GE287" s="354"/>
      <c r="GF287" s="354"/>
      <c r="GG287" s="354"/>
      <c r="GH287" s="354"/>
      <c r="GI287" s="354"/>
      <c r="GJ287" s="354"/>
      <c r="GK287" s="354"/>
      <c r="GL287" s="354"/>
      <c r="GM287" s="354"/>
      <c r="GN287" s="354"/>
      <c r="GO287" s="354"/>
      <c r="GP287" s="354"/>
      <c r="GQ287" s="354"/>
      <c r="GR287" s="354"/>
      <c r="GS287" s="354"/>
      <c r="GT287" s="354"/>
      <c r="GU287" s="354"/>
      <c r="GV287" s="354"/>
      <c r="GW287" s="354"/>
      <c r="GX287" s="354"/>
      <c r="GY287" s="354"/>
      <c r="GZ287" s="354"/>
      <c r="HA287" s="354"/>
      <c r="HB287" s="354"/>
      <c r="HC287" s="354"/>
      <c r="HD287" s="354"/>
      <c r="HE287" s="354"/>
      <c r="HF287" s="354"/>
      <c r="HG287" s="354"/>
      <c r="HH287" s="354"/>
      <c r="HI287" s="354"/>
      <c r="HJ287" s="354"/>
      <c r="HK287" s="354"/>
      <c r="HL287" s="354"/>
      <c r="HM287" s="354"/>
      <c r="HN287" s="354"/>
      <c r="HO287" s="354"/>
      <c r="HP287" s="354"/>
      <c r="HQ287" s="354"/>
      <c r="HR287" s="354"/>
      <c r="HS287" s="354"/>
      <c r="HT287" s="354"/>
      <c r="HU287" s="354"/>
      <c r="HV287" s="354"/>
      <c r="HW287" s="354"/>
      <c r="HX287" s="354"/>
      <c r="HY287" s="354"/>
      <c r="HZ287" s="354"/>
      <c r="IA287" s="354"/>
      <c r="IB287" s="354"/>
      <c r="IC287" s="354"/>
      <c r="ID287" s="354"/>
      <c r="IE287" s="354"/>
      <c r="IF287" s="354"/>
      <c r="IG287" s="354"/>
      <c r="IH287" s="354"/>
      <c r="II287" s="354"/>
      <c r="IJ287" s="354"/>
      <c r="IK287" s="354"/>
      <c r="IL287" s="354"/>
      <c r="IM287" s="354"/>
      <c r="IN287" s="354"/>
    </row>
    <row r="288" spans="1:248">
      <c r="A288" s="347" t="s">
        <v>716</v>
      </c>
      <c r="B288" s="232" t="s">
        <v>485</v>
      </c>
      <c r="C288" s="232">
        <v>71</v>
      </c>
      <c r="D288" s="235">
        <v>82</v>
      </c>
      <c r="E288" s="220">
        <v>100</v>
      </c>
      <c r="F288" s="353"/>
      <c r="G288" s="354"/>
      <c r="H288" s="354"/>
      <c r="I288" s="354"/>
      <c r="J288" s="354"/>
      <c r="K288" s="354"/>
      <c r="L288" s="354"/>
      <c r="M288" s="354"/>
      <c r="N288" s="354"/>
      <c r="O288" s="354"/>
      <c r="P288" s="354"/>
      <c r="Q288" s="354"/>
      <c r="R288" s="354"/>
      <c r="S288" s="354"/>
      <c r="T288" s="354"/>
      <c r="U288" s="354"/>
      <c r="V288" s="354"/>
      <c r="W288" s="354"/>
      <c r="X288" s="354"/>
      <c r="Y288" s="354"/>
      <c r="Z288" s="354"/>
      <c r="AA288" s="354"/>
      <c r="AB288" s="354"/>
      <c r="AC288" s="354"/>
      <c r="AD288" s="354"/>
      <c r="AE288" s="354"/>
      <c r="AF288" s="354"/>
      <c r="AG288" s="354"/>
      <c r="AH288" s="354"/>
      <c r="AI288" s="354"/>
      <c r="AJ288" s="354"/>
      <c r="AK288" s="354"/>
      <c r="AL288" s="354"/>
      <c r="AM288" s="354"/>
      <c r="AN288" s="354"/>
      <c r="AO288" s="354"/>
      <c r="AP288" s="354"/>
      <c r="AQ288" s="354"/>
      <c r="AR288" s="354"/>
      <c r="AS288" s="354"/>
      <c r="AT288" s="354"/>
      <c r="AU288" s="354"/>
      <c r="AV288" s="354"/>
      <c r="AW288" s="354"/>
      <c r="AX288" s="354"/>
      <c r="AY288" s="354"/>
      <c r="AZ288" s="354"/>
      <c r="BA288" s="354"/>
      <c r="BB288" s="354"/>
      <c r="BC288" s="354"/>
      <c r="BD288" s="354"/>
      <c r="BE288" s="354"/>
      <c r="BF288" s="354"/>
      <c r="BG288" s="354"/>
      <c r="BH288" s="354"/>
      <c r="BI288" s="354"/>
      <c r="BJ288" s="354"/>
      <c r="BK288" s="354"/>
      <c r="BL288" s="354"/>
      <c r="BM288" s="354"/>
      <c r="BN288" s="354"/>
      <c r="BO288" s="354"/>
      <c r="BP288" s="354"/>
      <c r="BQ288" s="354"/>
      <c r="BR288" s="354"/>
      <c r="BS288" s="354"/>
      <c r="BT288" s="354"/>
      <c r="BU288" s="354"/>
      <c r="BV288" s="354"/>
      <c r="BW288" s="354"/>
      <c r="BX288" s="354"/>
      <c r="BY288" s="354"/>
      <c r="BZ288" s="354"/>
      <c r="CA288" s="354"/>
      <c r="CB288" s="354"/>
      <c r="CC288" s="354"/>
      <c r="CD288" s="354"/>
      <c r="CE288" s="354"/>
      <c r="CF288" s="354"/>
      <c r="CG288" s="354"/>
      <c r="CH288" s="354"/>
      <c r="CI288" s="354"/>
      <c r="CJ288" s="354"/>
      <c r="CK288" s="354"/>
      <c r="CL288" s="354"/>
      <c r="CM288" s="354"/>
      <c r="CN288" s="354"/>
      <c r="CO288" s="354"/>
      <c r="CP288" s="354"/>
      <c r="CQ288" s="354"/>
      <c r="CR288" s="354"/>
      <c r="CS288" s="354"/>
      <c r="CT288" s="354"/>
      <c r="CU288" s="354"/>
      <c r="CV288" s="354"/>
      <c r="CW288" s="354"/>
      <c r="CX288" s="354"/>
      <c r="CY288" s="354"/>
      <c r="CZ288" s="354"/>
      <c r="DA288" s="354"/>
      <c r="DB288" s="354"/>
      <c r="DC288" s="354"/>
      <c r="DD288" s="354"/>
      <c r="DE288" s="354"/>
      <c r="DF288" s="354"/>
      <c r="DG288" s="354"/>
      <c r="DH288" s="354"/>
      <c r="DI288" s="354"/>
      <c r="DJ288" s="354"/>
      <c r="DK288" s="354"/>
      <c r="DL288" s="354"/>
      <c r="DM288" s="354"/>
      <c r="DN288" s="354"/>
      <c r="DO288" s="354"/>
      <c r="DP288" s="354"/>
      <c r="DQ288" s="354"/>
      <c r="DR288" s="354"/>
      <c r="DS288" s="354"/>
      <c r="DT288" s="354"/>
      <c r="DU288" s="354"/>
      <c r="DV288" s="354"/>
      <c r="DW288" s="354"/>
      <c r="DX288" s="354"/>
      <c r="DY288" s="354"/>
      <c r="DZ288" s="354"/>
      <c r="EA288" s="354"/>
      <c r="EB288" s="354"/>
      <c r="EC288" s="354"/>
      <c r="ED288" s="354"/>
      <c r="EE288" s="354"/>
      <c r="EF288" s="354"/>
      <c r="EG288" s="354"/>
      <c r="EH288" s="354"/>
      <c r="EI288" s="354"/>
      <c r="EJ288" s="354"/>
      <c r="EK288" s="354"/>
      <c r="EL288" s="354"/>
      <c r="EM288" s="354"/>
      <c r="EN288" s="354"/>
      <c r="EO288" s="354"/>
      <c r="EP288" s="354"/>
      <c r="EQ288" s="354"/>
      <c r="ER288" s="354"/>
      <c r="ES288" s="354"/>
      <c r="ET288" s="354"/>
      <c r="EU288" s="354"/>
      <c r="EV288" s="354"/>
      <c r="EW288" s="354"/>
      <c r="EX288" s="354"/>
      <c r="EY288" s="354"/>
      <c r="EZ288" s="354"/>
      <c r="FA288" s="354"/>
      <c r="FB288" s="354"/>
      <c r="FC288" s="354"/>
      <c r="FD288" s="354"/>
      <c r="FE288" s="354"/>
      <c r="FF288" s="354"/>
      <c r="FG288" s="354"/>
      <c r="FH288" s="354"/>
      <c r="FI288" s="354"/>
      <c r="FJ288" s="354"/>
      <c r="FK288" s="354"/>
      <c r="FL288" s="354"/>
      <c r="FM288" s="354"/>
      <c r="FN288" s="354"/>
      <c r="FO288" s="354"/>
      <c r="FP288" s="354"/>
      <c r="FQ288" s="354"/>
      <c r="FR288" s="354"/>
      <c r="FS288" s="354"/>
      <c r="FT288" s="354"/>
      <c r="FU288" s="354"/>
      <c r="FV288" s="354"/>
      <c r="FW288" s="354"/>
      <c r="FX288" s="354"/>
      <c r="FY288" s="354"/>
      <c r="FZ288" s="354"/>
      <c r="GA288" s="354"/>
      <c r="GB288" s="354"/>
      <c r="GC288" s="354"/>
      <c r="GD288" s="354"/>
      <c r="GE288" s="354"/>
      <c r="GF288" s="354"/>
      <c r="GG288" s="354"/>
      <c r="GH288" s="354"/>
      <c r="GI288" s="354"/>
      <c r="GJ288" s="354"/>
      <c r="GK288" s="354"/>
      <c r="GL288" s="354"/>
      <c r="GM288" s="354"/>
      <c r="GN288" s="354"/>
      <c r="GO288" s="354"/>
      <c r="GP288" s="354"/>
      <c r="GQ288" s="354"/>
      <c r="GR288" s="354"/>
      <c r="GS288" s="354"/>
      <c r="GT288" s="354"/>
      <c r="GU288" s="354"/>
      <c r="GV288" s="354"/>
      <c r="GW288" s="354"/>
      <c r="GX288" s="354"/>
      <c r="GY288" s="354"/>
      <c r="GZ288" s="354"/>
      <c r="HA288" s="354"/>
      <c r="HB288" s="354"/>
      <c r="HC288" s="354"/>
      <c r="HD288" s="354"/>
      <c r="HE288" s="354"/>
      <c r="HF288" s="354"/>
      <c r="HG288" s="354"/>
      <c r="HH288" s="354"/>
      <c r="HI288" s="354"/>
      <c r="HJ288" s="354"/>
      <c r="HK288" s="354"/>
      <c r="HL288" s="354"/>
      <c r="HM288" s="354"/>
      <c r="HN288" s="354"/>
      <c r="HO288" s="354"/>
      <c r="HP288" s="354"/>
      <c r="HQ288" s="354"/>
      <c r="HR288" s="354"/>
      <c r="HS288" s="354"/>
      <c r="HT288" s="354"/>
      <c r="HU288" s="354"/>
      <c r="HV288" s="354"/>
      <c r="HW288" s="354"/>
      <c r="HX288" s="354"/>
      <c r="HY288" s="354"/>
      <c r="HZ288" s="354"/>
      <c r="IA288" s="354"/>
      <c r="IB288" s="354"/>
      <c r="IC288" s="354"/>
      <c r="ID288" s="354"/>
      <c r="IE288" s="354"/>
      <c r="IF288" s="354"/>
      <c r="IG288" s="354"/>
      <c r="IH288" s="354"/>
      <c r="II288" s="354"/>
      <c r="IJ288" s="354"/>
      <c r="IK288" s="354"/>
      <c r="IL288" s="354"/>
      <c r="IM288" s="354"/>
      <c r="IN288" s="354"/>
    </row>
    <row r="289" spans="1:248">
      <c r="A289" s="347" t="s">
        <v>717</v>
      </c>
      <c r="B289" s="232" t="s">
        <v>700</v>
      </c>
      <c r="C289" s="235">
        <v>1</v>
      </c>
      <c r="D289" s="235">
        <v>1</v>
      </c>
      <c r="E289" s="220">
        <f t="shared" si="11"/>
        <v>100</v>
      </c>
      <c r="F289" s="353"/>
      <c r="G289" s="354"/>
      <c r="H289" s="354"/>
      <c r="I289" s="354"/>
      <c r="J289" s="354"/>
      <c r="K289" s="354"/>
      <c r="L289" s="354"/>
      <c r="M289" s="354"/>
      <c r="N289" s="354"/>
      <c r="O289" s="354"/>
      <c r="P289" s="354"/>
      <c r="Q289" s="354"/>
      <c r="R289" s="354"/>
      <c r="S289" s="354"/>
      <c r="T289" s="354"/>
      <c r="U289" s="354"/>
      <c r="V289" s="354"/>
      <c r="W289" s="354"/>
      <c r="X289" s="354"/>
      <c r="Y289" s="354"/>
      <c r="Z289" s="354"/>
      <c r="AA289" s="354"/>
      <c r="AB289" s="354"/>
      <c r="AC289" s="354"/>
      <c r="AD289" s="354"/>
      <c r="AE289" s="354"/>
      <c r="AF289" s="354"/>
      <c r="AG289" s="354"/>
      <c r="AH289" s="354"/>
      <c r="AI289" s="354"/>
      <c r="AJ289" s="354"/>
      <c r="AK289" s="354"/>
      <c r="AL289" s="354"/>
      <c r="AM289" s="354"/>
      <c r="AN289" s="354"/>
      <c r="AO289" s="354"/>
      <c r="AP289" s="354"/>
      <c r="AQ289" s="354"/>
      <c r="AR289" s="354"/>
      <c r="AS289" s="354"/>
      <c r="AT289" s="354"/>
      <c r="AU289" s="354"/>
      <c r="AV289" s="354"/>
      <c r="AW289" s="354"/>
      <c r="AX289" s="354"/>
      <c r="AY289" s="354"/>
      <c r="AZ289" s="354"/>
      <c r="BA289" s="354"/>
      <c r="BB289" s="354"/>
      <c r="BC289" s="354"/>
      <c r="BD289" s="354"/>
      <c r="BE289" s="354"/>
      <c r="BF289" s="354"/>
      <c r="BG289" s="354"/>
      <c r="BH289" s="354"/>
      <c r="BI289" s="354"/>
      <c r="BJ289" s="354"/>
      <c r="BK289" s="354"/>
      <c r="BL289" s="354"/>
      <c r="BM289" s="354"/>
      <c r="BN289" s="354"/>
      <c r="BO289" s="354"/>
      <c r="BP289" s="354"/>
      <c r="BQ289" s="354"/>
      <c r="BR289" s="354"/>
      <c r="BS289" s="354"/>
      <c r="BT289" s="354"/>
      <c r="BU289" s="354"/>
      <c r="BV289" s="354"/>
      <c r="BW289" s="354"/>
      <c r="BX289" s="354"/>
      <c r="BY289" s="354"/>
      <c r="BZ289" s="354"/>
      <c r="CA289" s="354"/>
      <c r="CB289" s="354"/>
      <c r="CC289" s="354"/>
      <c r="CD289" s="354"/>
      <c r="CE289" s="354"/>
      <c r="CF289" s="354"/>
      <c r="CG289" s="354"/>
      <c r="CH289" s="354"/>
      <c r="CI289" s="354"/>
      <c r="CJ289" s="354"/>
      <c r="CK289" s="354"/>
      <c r="CL289" s="354"/>
      <c r="CM289" s="354"/>
      <c r="CN289" s="354"/>
      <c r="CO289" s="354"/>
      <c r="CP289" s="354"/>
      <c r="CQ289" s="354"/>
      <c r="CR289" s="354"/>
      <c r="CS289" s="354"/>
      <c r="CT289" s="354"/>
      <c r="CU289" s="354"/>
      <c r="CV289" s="354"/>
      <c r="CW289" s="354"/>
      <c r="CX289" s="354"/>
      <c r="CY289" s="354"/>
      <c r="CZ289" s="354"/>
      <c r="DA289" s="354"/>
      <c r="DB289" s="354"/>
      <c r="DC289" s="354"/>
      <c r="DD289" s="354"/>
      <c r="DE289" s="354"/>
      <c r="DF289" s="354"/>
      <c r="DG289" s="354"/>
      <c r="DH289" s="354"/>
      <c r="DI289" s="354"/>
      <c r="DJ289" s="354"/>
      <c r="DK289" s="354"/>
      <c r="DL289" s="354"/>
      <c r="DM289" s="354"/>
      <c r="DN289" s="354"/>
      <c r="DO289" s="354"/>
      <c r="DP289" s="354"/>
      <c r="DQ289" s="354"/>
      <c r="DR289" s="354"/>
      <c r="DS289" s="354"/>
      <c r="DT289" s="354"/>
      <c r="DU289" s="354"/>
      <c r="DV289" s="354"/>
      <c r="DW289" s="354"/>
      <c r="DX289" s="354"/>
      <c r="DY289" s="354"/>
      <c r="DZ289" s="354"/>
      <c r="EA289" s="354"/>
      <c r="EB289" s="354"/>
      <c r="EC289" s="354"/>
      <c r="ED289" s="354"/>
      <c r="EE289" s="354"/>
      <c r="EF289" s="354"/>
      <c r="EG289" s="354"/>
      <c r="EH289" s="354"/>
      <c r="EI289" s="354"/>
      <c r="EJ289" s="354"/>
      <c r="EK289" s="354"/>
      <c r="EL289" s="354"/>
      <c r="EM289" s="354"/>
      <c r="EN289" s="354"/>
      <c r="EO289" s="354"/>
      <c r="EP289" s="354"/>
      <c r="EQ289" s="354"/>
      <c r="ER289" s="354"/>
      <c r="ES289" s="354"/>
      <c r="ET289" s="354"/>
      <c r="EU289" s="354"/>
      <c r="EV289" s="354"/>
      <c r="EW289" s="354"/>
      <c r="EX289" s="354"/>
      <c r="EY289" s="354"/>
      <c r="EZ289" s="354"/>
      <c r="FA289" s="354"/>
      <c r="FB289" s="354"/>
      <c r="FC289" s="354"/>
      <c r="FD289" s="354"/>
      <c r="FE289" s="354"/>
      <c r="FF289" s="354"/>
      <c r="FG289" s="354"/>
      <c r="FH289" s="354"/>
      <c r="FI289" s="354"/>
      <c r="FJ289" s="354"/>
      <c r="FK289" s="354"/>
      <c r="FL289" s="354"/>
      <c r="FM289" s="354"/>
      <c r="FN289" s="354"/>
      <c r="FO289" s="354"/>
      <c r="FP289" s="354"/>
      <c r="FQ289" s="354"/>
      <c r="FR289" s="354"/>
      <c r="FS289" s="354"/>
      <c r="FT289" s="354"/>
      <c r="FU289" s="354"/>
      <c r="FV289" s="354"/>
      <c r="FW289" s="354"/>
      <c r="FX289" s="354"/>
      <c r="FY289" s="354"/>
      <c r="FZ289" s="354"/>
      <c r="GA289" s="354"/>
      <c r="GB289" s="354"/>
      <c r="GC289" s="354"/>
      <c r="GD289" s="354"/>
      <c r="GE289" s="354"/>
      <c r="GF289" s="354"/>
      <c r="GG289" s="354"/>
      <c r="GH289" s="354"/>
      <c r="GI289" s="354"/>
      <c r="GJ289" s="354"/>
      <c r="GK289" s="354"/>
      <c r="GL289" s="354"/>
      <c r="GM289" s="354"/>
      <c r="GN289" s="354"/>
      <c r="GO289" s="354"/>
      <c r="GP289" s="354"/>
      <c r="GQ289" s="354"/>
      <c r="GR289" s="354"/>
      <c r="GS289" s="354"/>
      <c r="GT289" s="354"/>
      <c r="GU289" s="354"/>
      <c r="GV289" s="354"/>
      <c r="GW289" s="354"/>
      <c r="GX289" s="354"/>
      <c r="GY289" s="354"/>
      <c r="GZ289" s="354"/>
      <c r="HA289" s="354"/>
      <c r="HB289" s="354"/>
      <c r="HC289" s="354"/>
      <c r="HD289" s="354"/>
      <c r="HE289" s="354"/>
      <c r="HF289" s="354"/>
      <c r="HG289" s="354"/>
      <c r="HH289" s="354"/>
      <c r="HI289" s="354"/>
      <c r="HJ289" s="354"/>
      <c r="HK289" s="354"/>
      <c r="HL289" s="354"/>
      <c r="HM289" s="354"/>
      <c r="HN289" s="354"/>
      <c r="HO289" s="354"/>
      <c r="HP289" s="354"/>
      <c r="HQ289" s="354"/>
      <c r="HR289" s="354"/>
      <c r="HS289" s="354"/>
      <c r="HT289" s="354"/>
      <c r="HU289" s="354"/>
      <c r="HV289" s="354"/>
      <c r="HW289" s="354"/>
      <c r="HX289" s="354"/>
      <c r="HY289" s="354"/>
      <c r="HZ289" s="354"/>
      <c r="IA289" s="354"/>
      <c r="IB289" s="354"/>
      <c r="IC289" s="354"/>
      <c r="ID289" s="354"/>
      <c r="IE289" s="354"/>
      <c r="IF289" s="354"/>
      <c r="IG289" s="354"/>
      <c r="IH289" s="354"/>
      <c r="II289" s="354"/>
      <c r="IJ289" s="354"/>
      <c r="IK289" s="354"/>
      <c r="IL289" s="354"/>
      <c r="IM289" s="354"/>
      <c r="IN289" s="354"/>
    </row>
    <row r="290" spans="1:248">
      <c r="A290" s="815" t="s">
        <v>1094</v>
      </c>
      <c r="B290" s="815"/>
      <c r="C290" s="815"/>
      <c r="D290" s="815"/>
      <c r="E290" s="815"/>
      <c r="F290" s="755">
        <f>SUM(E293+E294+E295+E298+E299+E300+E301+E302+E303+E305+E306+E307+E309+E310+E312+E313+E316+E317+E318+E320+E321+E322)/22</f>
        <v>90.881014251312251</v>
      </c>
    </row>
    <row r="291" spans="1:248" ht="27.75" customHeight="1">
      <c r="A291" s="809" t="s">
        <v>718</v>
      </c>
      <c r="B291" s="810"/>
      <c r="C291" s="810"/>
      <c r="D291" s="810"/>
      <c r="E291" s="811"/>
      <c r="F291" s="289"/>
    </row>
    <row r="292" spans="1:248">
      <c r="A292" s="809" t="s">
        <v>719</v>
      </c>
      <c r="B292" s="810"/>
      <c r="C292" s="810"/>
      <c r="D292" s="810"/>
      <c r="E292" s="811"/>
      <c r="F292" s="289"/>
    </row>
    <row r="293" spans="1:248" ht="25.5">
      <c r="A293" s="240" t="s">
        <v>720</v>
      </c>
      <c r="B293" s="371" t="s">
        <v>476</v>
      </c>
      <c r="C293" s="265">
        <v>100</v>
      </c>
      <c r="D293" s="373">
        <v>79.5</v>
      </c>
      <c r="E293" s="220">
        <f t="shared" ref="E293:E322" si="12">SUM(D293/C293*100)</f>
        <v>79.5</v>
      </c>
      <c r="F293" s="353"/>
      <c r="G293" s="354"/>
      <c r="H293" s="354"/>
      <c r="I293" s="354"/>
      <c r="J293" s="354"/>
      <c r="K293" s="354"/>
      <c r="L293" s="354"/>
      <c r="M293" s="354"/>
      <c r="N293" s="354"/>
      <c r="O293" s="354"/>
      <c r="P293" s="354"/>
      <c r="Q293" s="354"/>
      <c r="R293" s="354"/>
      <c r="S293" s="354"/>
      <c r="T293" s="354"/>
      <c r="U293" s="354"/>
      <c r="V293" s="354"/>
      <c r="W293" s="354"/>
      <c r="X293" s="354"/>
      <c r="Y293" s="354"/>
      <c r="Z293" s="354"/>
      <c r="AA293" s="354"/>
      <c r="AB293" s="354"/>
      <c r="AC293" s="354"/>
      <c r="AD293" s="354"/>
      <c r="AE293" s="354"/>
      <c r="AF293" s="354"/>
      <c r="AG293" s="354"/>
      <c r="AH293" s="354"/>
      <c r="AI293" s="354"/>
      <c r="AJ293" s="354"/>
      <c r="AK293" s="354"/>
      <c r="AL293" s="354"/>
      <c r="AM293" s="354"/>
      <c r="AN293" s="354"/>
      <c r="AO293" s="354"/>
      <c r="AP293" s="354"/>
      <c r="AQ293" s="354"/>
      <c r="AR293" s="354"/>
      <c r="AS293" s="354"/>
      <c r="AT293" s="354"/>
      <c r="AU293" s="354"/>
      <c r="AV293" s="354"/>
      <c r="AW293" s="354"/>
      <c r="AX293" s="354"/>
      <c r="AY293" s="354"/>
      <c r="AZ293" s="354"/>
      <c r="BA293" s="354"/>
      <c r="BB293" s="354"/>
      <c r="BC293" s="354"/>
      <c r="BD293" s="354"/>
      <c r="BE293" s="354"/>
      <c r="BF293" s="354"/>
      <c r="BG293" s="354"/>
      <c r="BH293" s="354"/>
      <c r="BI293" s="354"/>
      <c r="BJ293" s="354"/>
      <c r="BK293" s="354"/>
      <c r="BL293" s="354"/>
      <c r="BM293" s="354"/>
      <c r="BN293" s="354"/>
      <c r="BO293" s="354"/>
      <c r="BP293" s="354"/>
      <c r="BQ293" s="354"/>
      <c r="BR293" s="354"/>
      <c r="BS293" s="354"/>
      <c r="BT293" s="354"/>
      <c r="BU293" s="354"/>
      <c r="BV293" s="354"/>
      <c r="BW293" s="354"/>
      <c r="BX293" s="354"/>
      <c r="BY293" s="354"/>
      <c r="BZ293" s="354"/>
      <c r="CA293" s="354"/>
      <c r="CB293" s="354"/>
      <c r="CC293" s="354"/>
      <c r="CD293" s="354"/>
      <c r="CE293" s="354"/>
      <c r="CF293" s="354"/>
      <c r="CG293" s="354"/>
      <c r="CH293" s="354"/>
      <c r="CI293" s="354"/>
      <c r="CJ293" s="354"/>
      <c r="CK293" s="354"/>
      <c r="CL293" s="354"/>
      <c r="CM293" s="354"/>
      <c r="CN293" s="354"/>
      <c r="CO293" s="354"/>
      <c r="CP293" s="354"/>
      <c r="CQ293" s="354"/>
      <c r="CR293" s="354"/>
      <c r="CS293" s="354"/>
      <c r="CT293" s="354"/>
      <c r="CU293" s="354"/>
      <c r="CV293" s="354"/>
      <c r="CW293" s="354"/>
      <c r="CX293" s="354"/>
      <c r="CY293" s="354"/>
      <c r="CZ293" s="354"/>
      <c r="DA293" s="354"/>
      <c r="DB293" s="354"/>
      <c r="DC293" s="354"/>
      <c r="DD293" s="354"/>
      <c r="DE293" s="354"/>
      <c r="DF293" s="354"/>
      <c r="DG293" s="354"/>
      <c r="DH293" s="354"/>
      <c r="DI293" s="354"/>
      <c r="DJ293" s="354"/>
      <c r="DK293" s="354"/>
      <c r="DL293" s="354"/>
      <c r="DM293" s="354"/>
      <c r="DN293" s="354"/>
      <c r="DO293" s="354"/>
      <c r="DP293" s="354"/>
      <c r="DQ293" s="354"/>
      <c r="DR293" s="354"/>
      <c r="DS293" s="354"/>
      <c r="DT293" s="354"/>
      <c r="DU293" s="354"/>
      <c r="DV293" s="354"/>
      <c r="DW293" s="354"/>
      <c r="DX293" s="354"/>
      <c r="DY293" s="354"/>
      <c r="DZ293" s="354"/>
      <c r="EA293" s="354"/>
      <c r="EB293" s="354"/>
      <c r="EC293" s="354"/>
      <c r="ED293" s="354"/>
      <c r="EE293" s="354"/>
      <c r="EF293" s="354"/>
      <c r="EG293" s="354"/>
      <c r="EH293" s="354"/>
      <c r="EI293" s="354"/>
      <c r="EJ293" s="354"/>
      <c r="EK293" s="354"/>
      <c r="EL293" s="354"/>
      <c r="EM293" s="354"/>
      <c r="EN293" s="354"/>
      <c r="EO293" s="354"/>
      <c r="EP293" s="354"/>
      <c r="EQ293" s="354"/>
      <c r="ER293" s="354"/>
      <c r="ES293" s="354"/>
      <c r="ET293" s="354"/>
      <c r="EU293" s="354"/>
      <c r="EV293" s="354"/>
      <c r="EW293" s="354"/>
      <c r="EX293" s="354"/>
      <c r="EY293" s="354"/>
      <c r="EZ293" s="354"/>
      <c r="FA293" s="354"/>
      <c r="FB293" s="354"/>
      <c r="FC293" s="354"/>
      <c r="FD293" s="354"/>
      <c r="FE293" s="354"/>
      <c r="FF293" s="354"/>
      <c r="FG293" s="354"/>
      <c r="FH293" s="354"/>
      <c r="FI293" s="354"/>
      <c r="FJ293" s="354"/>
      <c r="FK293" s="354"/>
      <c r="FL293" s="354"/>
      <c r="FM293" s="354"/>
      <c r="FN293" s="354"/>
      <c r="FO293" s="354"/>
      <c r="FP293" s="354"/>
      <c r="FQ293" s="354"/>
      <c r="FR293" s="354"/>
      <c r="FS293" s="354"/>
      <c r="FT293" s="354"/>
      <c r="FU293" s="354"/>
      <c r="FV293" s="354"/>
      <c r="FW293" s="354"/>
      <c r="FX293" s="354"/>
      <c r="FY293" s="354"/>
      <c r="FZ293" s="354"/>
      <c r="GA293" s="354"/>
      <c r="GB293" s="354"/>
      <c r="GC293" s="354"/>
      <c r="GD293" s="354"/>
      <c r="GE293" s="354"/>
      <c r="GF293" s="354"/>
      <c r="GG293" s="354"/>
      <c r="GH293" s="354"/>
      <c r="GI293" s="354"/>
      <c r="GJ293" s="354"/>
      <c r="GK293" s="354"/>
      <c r="GL293" s="354"/>
      <c r="GM293" s="354"/>
      <c r="GN293" s="354"/>
      <c r="GO293" s="354"/>
      <c r="GP293" s="354"/>
      <c r="GQ293" s="354"/>
      <c r="GR293" s="354"/>
      <c r="GS293" s="354"/>
      <c r="GT293" s="354"/>
      <c r="GU293" s="354"/>
      <c r="GV293" s="354"/>
      <c r="GW293" s="354"/>
      <c r="GX293" s="354"/>
      <c r="GY293" s="354"/>
      <c r="GZ293" s="354"/>
      <c r="HA293" s="354"/>
      <c r="HB293" s="354"/>
      <c r="HC293" s="354"/>
      <c r="HD293" s="354"/>
      <c r="HE293" s="354"/>
      <c r="HF293" s="354"/>
      <c r="HG293" s="354"/>
      <c r="HH293" s="354"/>
      <c r="HI293" s="354"/>
      <c r="HJ293" s="354"/>
      <c r="HK293" s="354"/>
      <c r="HL293" s="354"/>
      <c r="HM293" s="354"/>
      <c r="HN293" s="354"/>
      <c r="HO293" s="354"/>
      <c r="HP293" s="354"/>
      <c r="HQ293" s="354"/>
      <c r="HR293" s="354"/>
      <c r="HS293" s="354"/>
      <c r="HT293" s="354"/>
      <c r="HU293" s="354"/>
      <c r="HV293" s="354"/>
      <c r="HW293" s="354"/>
      <c r="HX293" s="354"/>
      <c r="HY293" s="354"/>
      <c r="HZ293" s="354"/>
      <c r="IA293" s="354"/>
      <c r="IB293" s="354"/>
      <c r="IC293" s="354"/>
      <c r="ID293" s="354"/>
      <c r="IE293" s="354"/>
      <c r="IF293" s="354"/>
      <c r="IG293" s="354"/>
      <c r="IH293" s="354"/>
      <c r="II293" s="354"/>
      <c r="IJ293" s="354"/>
      <c r="IK293" s="354"/>
      <c r="IL293" s="354"/>
      <c r="IM293" s="354"/>
      <c r="IN293" s="354"/>
    </row>
    <row r="294" spans="1:248">
      <c r="A294" s="240" t="s">
        <v>721</v>
      </c>
      <c r="B294" s="372" t="s">
        <v>476</v>
      </c>
      <c r="C294" s="265">
        <v>100</v>
      </c>
      <c r="D294" s="373">
        <v>100</v>
      </c>
      <c r="E294" s="216">
        <f t="shared" si="12"/>
        <v>100</v>
      </c>
      <c r="F294" s="353"/>
      <c r="G294" s="354"/>
      <c r="H294" s="354"/>
      <c r="I294" s="354"/>
      <c r="J294" s="354"/>
      <c r="K294" s="354"/>
      <c r="L294" s="354"/>
      <c r="M294" s="354"/>
      <c r="N294" s="354"/>
      <c r="O294" s="354"/>
      <c r="P294" s="354"/>
      <c r="Q294" s="354"/>
      <c r="R294" s="354"/>
      <c r="S294" s="354"/>
      <c r="T294" s="354"/>
      <c r="U294" s="354"/>
      <c r="V294" s="354"/>
      <c r="W294" s="354"/>
      <c r="X294" s="354"/>
      <c r="Y294" s="354"/>
      <c r="Z294" s="354"/>
      <c r="AA294" s="354"/>
      <c r="AB294" s="354"/>
      <c r="AC294" s="354"/>
      <c r="AD294" s="354"/>
      <c r="AE294" s="354"/>
      <c r="AF294" s="354"/>
      <c r="AG294" s="354"/>
      <c r="AH294" s="354"/>
      <c r="AI294" s="354"/>
      <c r="AJ294" s="354"/>
      <c r="AK294" s="354"/>
      <c r="AL294" s="354"/>
      <c r="AM294" s="354"/>
      <c r="AN294" s="354"/>
      <c r="AO294" s="354"/>
      <c r="AP294" s="354"/>
      <c r="AQ294" s="354"/>
      <c r="AR294" s="354"/>
      <c r="AS294" s="354"/>
      <c r="AT294" s="354"/>
      <c r="AU294" s="354"/>
      <c r="AV294" s="354"/>
      <c r="AW294" s="354"/>
      <c r="AX294" s="354"/>
      <c r="AY294" s="354"/>
      <c r="AZ294" s="354"/>
      <c r="BA294" s="354"/>
      <c r="BB294" s="354"/>
      <c r="BC294" s="354"/>
      <c r="BD294" s="354"/>
      <c r="BE294" s="354"/>
      <c r="BF294" s="354"/>
      <c r="BG294" s="354"/>
      <c r="BH294" s="354"/>
      <c r="BI294" s="354"/>
      <c r="BJ294" s="354"/>
      <c r="BK294" s="354"/>
      <c r="BL294" s="354"/>
      <c r="BM294" s="354"/>
      <c r="BN294" s="354"/>
      <c r="BO294" s="354"/>
      <c r="BP294" s="354"/>
      <c r="BQ294" s="354"/>
      <c r="BR294" s="354"/>
      <c r="BS294" s="354"/>
      <c r="BT294" s="354"/>
      <c r="BU294" s="354"/>
      <c r="BV294" s="354"/>
      <c r="BW294" s="354"/>
      <c r="BX294" s="354"/>
      <c r="BY294" s="354"/>
      <c r="BZ294" s="354"/>
      <c r="CA294" s="354"/>
      <c r="CB294" s="354"/>
      <c r="CC294" s="354"/>
      <c r="CD294" s="354"/>
      <c r="CE294" s="354"/>
      <c r="CF294" s="354"/>
      <c r="CG294" s="354"/>
      <c r="CH294" s="354"/>
      <c r="CI294" s="354"/>
      <c r="CJ294" s="354"/>
      <c r="CK294" s="354"/>
      <c r="CL294" s="354"/>
      <c r="CM294" s="354"/>
      <c r="CN294" s="354"/>
      <c r="CO294" s="354"/>
      <c r="CP294" s="354"/>
      <c r="CQ294" s="354"/>
      <c r="CR294" s="354"/>
      <c r="CS294" s="354"/>
      <c r="CT294" s="354"/>
      <c r="CU294" s="354"/>
      <c r="CV294" s="354"/>
      <c r="CW294" s="354"/>
      <c r="CX294" s="354"/>
      <c r="CY294" s="354"/>
      <c r="CZ294" s="354"/>
      <c r="DA294" s="354"/>
      <c r="DB294" s="354"/>
      <c r="DC294" s="354"/>
      <c r="DD294" s="354"/>
      <c r="DE294" s="354"/>
      <c r="DF294" s="354"/>
      <c r="DG294" s="354"/>
      <c r="DH294" s="354"/>
      <c r="DI294" s="354"/>
      <c r="DJ294" s="354"/>
      <c r="DK294" s="354"/>
      <c r="DL294" s="354"/>
      <c r="DM294" s="354"/>
      <c r="DN294" s="354"/>
      <c r="DO294" s="354"/>
      <c r="DP294" s="354"/>
      <c r="DQ294" s="354"/>
      <c r="DR294" s="354"/>
      <c r="DS294" s="354"/>
      <c r="DT294" s="354"/>
      <c r="DU294" s="354"/>
      <c r="DV294" s="354"/>
      <c r="DW294" s="354"/>
      <c r="DX294" s="354"/>
      <c r="DY294" s="354"/>
      <c r="DZ294" s="354"/>
      <c r="EA294" s="354"/>
      <c r="EB294" s="354"/>
      <c r="EC294" s="354"/>
      <c r="ED294" s="354"/>
      <c r="EE294" s="354"/>
      <c r="EF294" s="354"/>
      <c r="EG294" s="354"/>
      <c r="EH294" s="354"/>
      <c r="EI294" s="354"/>
      <c r="EJ294" s="354"/>
      <c r="EK294" s="354"/>
      <c r="EL294" s="354"/>
      <c r="EM294" s="354"/>
      <c r="EN294" s="354"/>
      <c r="EO294" s="354"/>
      <c r="EP294" s="354"/>
      <c r="EQ294" s="354"/>
      <c r="ER294" s="354"/>
      <c r="ES294" s="354"/>
      <c r="ET294" s="354"/>
      <c r="EU294" s="354"/>
      <c r="EV294" s="354"/>
      <c r="EW294" s="354"/>
      <c r="EX294" s="354"/>
      <c r="EY294" s="354"/>
      <c r="EZ294" s="354"/>
      <c r="FA294" s="354"/>
      <c r="FB294" s="354"/>
      <c r="FC294" s="354"/>
      <c r="FD294" s="354"/>
      <c r="FE294" s="354"/>
      <c r="FF294" s="354"/>
      <c r="FG294" s="354"/>
      <c r="FH294" s="354"/>
      <c r="FI294" s="354"/>
      <c r="FJ294" s="354"/>
      <c r="FK294" s="354"/>
      <c r="FL294" s="354"/>
      <c r="FM294" s="354"/>
      <c r="FN294" s="354"/>
      <c r="FO294" s="354"/>
      <c r="FP294" s="354"/>
      <c r="FQ294" s="354"/>
      <c r="FR294" s="354"/>
      <c r="FS294" s="354"/>
      <c r="FT294" s="354"/>
      <c r="FU294" s="354"/>
      <c r="FV294" s="354"/>
      <c r="FW294" s="354"/>
      <c r="FX294" s="354"/>
      <c r="FY294" s="354"/>
      <c r="FZ294" s="354"/>
      <c r="GA294" s="354"/>
      <c r="GB294" s="354"/>
      <c r="GC294" s="354"/>
      <c r="GD294" s="354"/>
      <c r="GE294" s="354"/>
      <c r="GF294" s="354"/>
      <c r="GG294" s="354"/>
      <c r="GH294" s="354"/>
      <c r="GI294" s="354"/>
      <c r="GJ294" s="354"/>
      <c r="GK294" s="354"/>
      <c r="GL294" s="354"/>
      <c r="GM294" s="354"/>
      <c r="GN294" s="354"/>
      <c r="GO294" s="354"/>
      <c r="GP294" s="354"/>
      <c r="GQ294" s="354"/>
      <c r="GR294" s="354"/>
      <c r="GS294" s="354"/>
      <c r="GT294" s="354"/>
      <c r="GU294" s="354"/>
      <c r="GV294" s="354"/>
      <c r="GW294" s="354"/>
      <c r="GX294" s="354"/>
      <c r="GY294" s="354"/>
      <c r="GZ294" s="354"/>
      <c r="HA294" s="354"/>
      <c r="HB294" s="354"/>
      <c r="HC294" s="354"/>
      <c r="HD294" s="354"/>
      <c r="HE294" s="354"/>
      <c r="HF294" s="354"/>
      <c r="HG294" s="354"/>
      <c r="HH294" s="354"/>
      <c r="HI294" s="354"/>
      <c r="HJ294" s="354"/>
      <c r="HK294" s="354"/>
      <c r="HL294" s="354"/>
      <c r="HM294" s="354"/>
      <c r="HN294" s="354"/>
      <c r="HO294" s="354"/>
      <c r="HP294" s="354"/>
      <c r="HQ294" s="354"/>
      <c r="HR294" s="354"/>
      <c r="HS294" s="354"/>
      <c r="HT294" s="354"/>
      <c r="HU294" s="354"/>
      <c r="HV294" s="354"/>
      <c r="HW294" s="354"/>
      <c r="HX294" s="354"/>
      <c r="HY294" s="354"/>
      <c r="HZ294" s="354"/>
      <c r="IA294" s="354"/>
      <c r="IB294" s="354"/>
      <c r="IC294" s="354"/>
      <c r="ID294" s="354"/>
      <c r="IE294" s="354"/>
      <c r="IF294" s="354"/>
      <c r="IG294" s="354"/>
      <c r="IH294" s="354"/>
      <c r="II294" s="354"/>
      <c r="IJ294" s="354"/>
      <c r="IK294" s="354"/>
      <c r="IL294" s="354"/>
      <c r="IM294" s="354"/>
      <c r="IN294" s="354"/>
    </row>
    <row r="295" spans="1:248" ht="25.5">
      <c r="A295" s="266" t="s">
        <v>722</v>
      </c>
      <c r="B295" s="372" t="s">
        <v>476</v>
      </c>
      <c r="C295" s="265">
        <v>100</v>
      </c>
      <c r="D295" s="373">
        <v>100</v>
      </c>
      <c r="E295" s="216">
        <f t="shared" si="12"/>
        <v>100</v>
      </c>
      <c r="F295" s="353"/>
      <c r="G295" s="354"/>
      <c r="H295" s="354"/>
      <c r="I295" s="354"/>
      <c r="J295" s="354"/>
      <c r="K295" s="354"/>
      <c r="L295" s="354"/>
      <c r="M295" s="354"/>
      <c r="N295" s="354"/>
      <c r="O295" s="354"/>
      <c r="P295" s="354"/>
      <c r="Q295" s="354"/>
      <c r="R295" s="354"/>
      <c r="S295" s="354"/>
      <c r="T295" s="354"/>
      <c r="U295" s="354"/>
      <c r="V295" s="354"/>
      <c r="W295" s="354"/>
      <c r="X295" s="354"/>
      <c r="Y295" s="354"/>
      <c r="Z295" s="354"/>
      <c r="AA295" s="354"/>
      <c r="AB295" s="354"/>
      <c r="AC295" s="354"/>
      <c r="AD295" s="354"/>
      <c r="AE295" s="354"/>
      <c r="AF295" s="354"/>
      <c r="AG295" s="354"/>
      <c r="AH295" s="354"/>
      <c r="AI295" s="354"/>
      <c r="AJ295" s="354"/>
      <c r="AK295" s="354"/>
      <c r="AL295" s="354"/>
      <c r="AM295" s="354"/>
      <c r="AN295" s="354"/>
      <c r="AO295" s="354"/>
      <c r="AP295" s="354"/>
      <c r="AQ295" s="354"/>
      <c r="AR295" s="354"/>
      <c r="AS295" s="354"/>
      <c r="AT295" s="354"/>
      <c r="AU295" s="354"/>
      <c r="AV295" s="354"/>
      <c r="AW295" s="354"/>
      <c r="AX295" s="354"/>
      <c r="AY295" s="354"/>
      <c r="AZ295" s="354"/>
      <c r="BA295" s="354"/>
      <c r="BB295" s="354"/>
      <c r="BC295" s="354"/>
      <c r="BD295" s="354"/>
      <c r="BE295" s="354"/>
      <c r="BF295" s="354"/>
      <c r="BG295" s="354"/>
      <c r="BH295" s="354"/>
      <c r="BI295" s="354"/>
      <c r="BJ295" s="354"/>
      <c r="BK295" s="354"/>
      <c r="BL295" s="354"/>
      <c r="BM295" s="354"/>
      <c r="BN295" s="354"/>
      <c r="BO295" s="354"/>
      <c r="BP295" s="354"/>
      <c r="BQ295" s="354"/>
      <c r="BR295" s="354"/>
      <c r="BS295" s="354"/>
      <c r="BT295" s="354"/>
      <c r="BU295" s="354"/>
      <c r="BV295" s="354"/>
      <c r="BW295" s="354"/>
      <c r="BX295" s="354"/>
      <c r="BY295" s="354"/>
      <c r="BZ295" s="354"/>
      <c r="CA295" s="354"/>
      <c r="CB295" s="354"/>
      <c r="CC295" s="354"/>
      <c r="CD295" s="354"/>
      <c r="CE295" s="354"/>
      <c r="CF295" s="354"/>
      <c r="CG295" s="354"/>
      <c r="CH295" s="354"/>
      <c r="CI295" s="354"/>
      <c r="CJ295" s="354"/>
      <c r="CK295" s="354"/>
      <c r="CL295" s="354"/>
      <c r="CM295" s="354"/>
      <c r="CN295" s="354"/>
      <c r="CO295" s="354"/>
      <c r="CP295" s="354"/>
      <c r="CQ295" s="354"/>
      <c r="CR295" s="354"/>
      <c r="CS295" s="354"/>
      <c r="CT295" s="354"/>
      <c r="CU295" s="354"/>
      <c r="CV295" s="354"/>
      <c r="CW295" s="354"/>
      <c r="CX295" s="354"/>
      <c r="CY295" s="354"/>
      <c r="CZ295" s="354"/>
      <c r="DA295" s="354"/>
      <c r="DB295" s="354"/>
      <c r="DC295" s="354"/>
      <c r="DD295" s="354"/>
      <c r="DE295" s="354"/>
      <c r="DF295" s="354"/>
      <c r="DG295" s="354"/>
      <c r="DH295" s="354"/>
      <c r="DI295" s="354"/>
      <c r="DJ295" s="354"/>
      <c r="DK295" s="354"/>
      <c r="DL295" s="354"/>
      <c r="DM295" s="354"/>
      <c r="DN295" s="354"/>
      <c r="DO295" s="354"/>
      <c r="DP295" s="354"/>
      <c r="DQ295" s="354"/>
      <c r="DR295" s="354"/>
      <c r="DS295" s="354"/>
      <c r="DT295" s="354"/>
      <c r="DU295" s="354"/>
      <c r="DV295" s="354"/>
      <c r="DW295" s="354"/>
      <c r="DX295" s="354"/>
      <c r="DY295" s="354"/>
      <c r="DZ295" s="354"/>
      <c r="EA295" s="354"/>
      <c r="EB295" s="354"/>
      <c r="EC295" s="354"/>
      <c r="ED295" s="354"/>
      <c r="EE295" s="354"/>
      <c r="EF295" s="354"/>
      <c r="EG295" s="354"/>
      <c r="EH295" s="354"/>
      <c r="EI295" s="354"/>
      <c r="EJ295" s="354"/>
      <c r="EK295" s="354"/>
      <c r="EL295" s="354"/>
      <c r="EM295" s="354"/>
      <c r="EN295" s="354"/>
      <c r="EO295" s="354"/>
      <c r="EP295" s="354"/>
      <c r="EQ295" s="354"/>
      <c r="ER295" s="354"/>
      <c r="ES295" s="354"/>
      <c r="ET295" s="354"/>
      <c r="EU295" s="354"/>
      <c r="EV295" s="354"/>
      <c r="EW295" s="354"/>
      <c r="EX295" s="354"/>
      <c r="EY295" s="354"/>
      <c r="EZ295" s="354"/>
      <c r="FA295" s="354"/>
      <c r="FB295" s="354"/>
      <c r="FC295" s="354"/>
      <c r="FD295" s="354"/>
      <c r="FE295" s="354"/>
      <c r="FF295" s="354"/>
      <c r="FG295" s="354"/>
      <c r="FH295" s="354"/>
      <c r="FI295" s="354"/>
      <c r="FJ295" s="354"/>
      <c r="FK295" s="354"/>
      <c r="FL295" s="354"/>
      <c r="FM295" s="354"/>
      <c r="FN295" s="354"/>
      <c r="FO295" s="354"/>
      <c r="FP295" s="354"/>
      <c r="FQ295" s="354"/>
      <c r="FR295" s="354"/>
      <c r="FS295" s="354"/>
      <c r="FT295" s="354"/>
      <c r="FU295" s="354"/>
      <c r="FV295" s="354"/>
      <c r="FW295" s="354"/>
      <c r="FX295" s="354"/>
      <c r="FY295" s="354"/>
      <c r="FZ295" s="354"/>
      <c r="GA295" s="354"/>
      <c r="GB295" s="354"/>
      <c r="GC295" s="354"/>
      <c r="GD295" s="354"/>
      <c r="GE295" s="354"/>
      <c r="GF295" s="354"/>
      <c r="GG295" s="354"/>
      <c r="GH295" s="354"/>
      <c r="GI295" s="354"/>
      <c r="GJ295" s="354"/>
      <c r="GK295" s="354"/>
      <c r="GL295" s="354"/>
      <c r="GM295" s="354"/>
      <c r="GN295" s="354"/>
      <c r="GO295" s="354"/>
      <c r="GP295" s="354"/>
      <c r="GQ295" s="354"/>
      <c r="GR295" s="354"/>
      <c r="GS295" s="354"/>
      <c r="GT295" s="354"/>
      <c r="GU295" s="354"/>
      <c r="GV295" s="354"/>
      <c r="GW295" s="354"/>
      <c r="GX295" s="354"/>
      <c r="GY295" s="354"/>
      <c r="GZ295" s="354"/>
      <c r="HA295" s="354"/>
      <c r="HB295" s="354"/>
      <c r="HC295" s="354"/>
      <c r="HD295" s="354"/>
      <c r="HE295" s="354"/>
      <c r="HF295" s="354"/>
      <c r="HG295" s="354"/>
      <c r="HH295" s="354"/>
      <c r="HI295" s="354"/>
      <c r="HJ295" s="354"/>
      <c r="HK295" s="354"/>
      <c r="HL295" s="354"/>
      <c r="HM295" s="354"/>
      <c r="HN295" s="354"/>
      <c r="HO295" s="354"/>
      <c r="HP295" s="354"/>
      <c r="HQ295" s="354"/>
      <c r="HR295" s="354"/>
      <c r="HS295" s="354"/>
      <c r="HT295" s="354"/>
      <c r="HU295" s="354"/>
      <c r="HV295" s="354"/>
      <c r="HW295" s="354"/>
      <c r="HX295" s="354"/>
      <c r="HY295" s="354"/>
      <c r="HZ295" s="354"/>
      <c r="IA295" s="354"/>
      <c r="IB295" s="354"/>
      <c r="IC295" s="354"/>
      <c r="ID295" s="354"/>
      <c r="IE295" s="354"/>
      <c r="IF295" s="354"/>
      <c r="IG295" s="354"/>
      <c r="IH295" s="354"/>
      <c r="II295" s="354"/>
      <c r="IJ295" s="354"/>
      <c r="IK295" s="354"/>
      <c r="IL295" s="354"/>
      <c r="IM295" s="354"/>
      <c r="IN295" s="354"/>
    </row>
    <row r="296" spans="1:248">
      <c r="A296" s="267" t="s">
        <v>723</v>
      </c>
      <c r="B296" s="372" t="s">
        <v>485</v>
      </c>
      <c r="C296" s="268"/>
      <c r="D296" s="374"/>
      <c r="E296" s="216"/>
      <c r="F296" s="353"/>
      <c r="G296" s="354"/>
      <c r="H296" s="354"/>
      <c r="I296" s="354"/>
      <c r="J296" s="354"/>
      <c r="K296" s="354"/>
      <c r="L296" s="354"/>
      <c r="M296" s="354"/>
      <c r="N296" s="354"/>
      <c r="O296" s="354"/>
      <c r="P296" s="354"/>
      <c r="Q296" s="354"/>
      <c r="R296" s="354"/>
      <c r="S296" s="354"/>
      <c r="T296" s="354"/>
      <c r="U296" s="354"/>
      <c r="V296" s="354"/>
      <c r="W296" s="354"/>
      <c r="X296" s="354"/>
      <c r="Y296" s="354"/>
      <c r="Z296" s="354"/>
      <c r="AA296" s="354"/>
      <c r="AB296" s="354"/>
      <c r="AC296" s="354"/>
      <c r="AD296" s="354"/>
      <c r="AE296" s="354"/>
      <c r="AF296" s="354"/>
      <c r="AG296" s="354"/>
      <c r="AH296" s="354"/>
      <c r="AI296" s="354"/>
      <c r="AJ296" s="354"/>
      <c r="AK296" s="354"/>
      <c r="AL296" s="354"/>
      <c r="AM296" s="354"/>
      <c r="AN296" s="354"/>
      <c r="AO296" s="354"/>
      <c r="AP296" s="354"/>
      <c r="AQ296" s="354"/>
      <c r="AR296" s="354"/>
      <c r="AS296" s="354"/>
      <c r="AT296" s="354"/>
      <c r="AU296" s="354"/>
      <c r="AV296" s="354"/>
      <c r="AW296" s="354"/>
      <c r="AX296" s="354"/>
      <c r="AY296" s="354"/>
      <c r="AZ296" s="354"/>
      <c r="BA296" s="354"/>
      <c r="BB296" s="354"/>
      <c r="BC296" s="354"/>
      <c r="BD296" s="354"/>
      <c r="BE296" s="354"/>
      <c r="BF296" s="354"/>
      <c r="BG296" s="354"/>
      <c r="BH296" s="354"/>
      <c r="BI296" s="354"/>
      <c r="BJ296" s="354"/>
      <c r="BK296" s="354"/>
      <c r="BL296" s="354"/>
      <c r="BM296" s="354"/>
      <c r="BN296" s="354"/>
      <c r="BO296" s="354"/>
      <c r="BP296" s="354"/>
      <c r="BQ296" s="354"/>
      <c r="BR296" s="354"/>
      <c r="BS296" s="354"/>
      <c r="BT296" s="354"/>
      <c r="BU296" s="354"/>
      <c r="BV296" s="354"/>
      <c r="BW296" s="354"/>
      <c r="BX296" s="354"/>
      <c r="BY296" s="354"/>
      <c r="BZ296" s="354"/>
      <c r="CA296" s="354"/>
      <c r="CB296" s="354"/>
      <c r="CC296" s="354"/>
      <c r="CD296" s="354"/>
      <c r="CE296" s="354"/>
      <c r="CF296" s="354"/>
      <c r="CG296" s="354"/>
      <c r="CH296" s="354"/>
      <c r="CI296" s="354"/>
      <c r="CJ296" s="354"/>
      <c r="CK296" s="354"/>
      <c r="CL296" s="354"/>
      <c r="CM296" s="354"/>
      <c r="CN296" s="354"/>
      <c r="CO296" s="354"/>
      <c r="CP296" s="354"/>
      <c r="CQ296" s="354"/>
      <c r="CR296" s="354"/>
      <c r="CS296" s="354"/>
      <c r="CT296" s="354"/>
      <c r="CU296" s="354"/>
      <c r="CV296" s="354"/>
      <c r="CW296" s="354"/>
      <c r="CX296" s="354"/>
      <c r="CY296" s="354"/>
      <c r="CZ296" s="354"/>
      <c r="DA296" s="354"/>
      <c r="DB296" s="354"/>
      <c r="DC296" s="354"/>
      <c r="DD296" s="354"/>
      <c r="DE296" s="354"/>
      <c r="DF296" s="354"/>
      <c r="DG296" s="354"/>
      <c r="DH296" s="354"/>
      <c r="DI296" s="354"/>
      <c r="DJ296" s="354"/>
      <c r="DK296" s="354"/>
      <c r="DL296" s="354"/>
      <c r="DM296" s="354"/>
      <c r="DN296" s="354"/>
      <c r="DO296" s="354"/>
      <c r="DP296" s="354"/>
      <c r="DQ296" s="354"/>
      <c r="DR296" s="354"/>
      <c r="DS296" s="354"/>
      <c r="DT296" s="354"/>
      <c r="DU296" s="354"/>
      <c r="DV296" s="354"/>
      <c r="DW296" s="354"/>
      <c r="DX296" s="354"/>
      <c r="DY296" s="354"/>
      <c r="DZ296" s="354"/>
      <c r="EA296" s="354"/>
      <c r="EB296" s="354"/>
      <c r="EC296" s="354"/>
      <c r="ED296" s="354"/>
      <c r="EE296" s="354"/>
      <c r="EF296" s="354"/>
      <c r="EG296" s="354"/>
      <c r="EH296" s="354"/>
      <c r="EI296" s="354"/>
      <c r="EJ296" s="354"/>
      <c r="EK296" s="354"/>
      <c r="EL296" s="354"/>
      <c r="EM296" s="354"/>
      <c r="EN296" s="354"/>
      <c r="EO296" s="354"/>
      <c r="EP296" s="354"/>
      <c r="EQ296" s="354"/>
      <c r="ER296" s="354"/>
      <c r="ES296" s="354"/>
      <c r="ET296" s="354"/>
      <c r="EU296" s="354"/>
      <c r="EV296" s="354"/>
      <c r="EW296" s="354"/>
      <c r="EX296" s="354"/>
      <c r="EY296" s="354"/>
      <c r="EZ296" s="354"/>
      <c r="FA296" s="354"/>
      <c r="FB296" s="354"/>
      <c r="FC296" s="354"/>
      <c r="FD296" s="354"/>
      <c r="FE296" s="354"/>
      <c r="FF296" s="354"/>
      <c r="FG296" s="354"/>
      <c r="FH296" s="354"/>
      <c r="FI296" s="354"/>
      <c r="FJ296" s="354"/>
      <c r="FK296" s="354"/>
      <c r="FL296" s="354"/>
      <c r="FM296" s="354"/>
      <c r="FN296" s="354"/>
      <c r="FO296" s="354"/>
      <c r="FP296" s="354"/>
      <c r="FQ296" s="354"/>
      <c r="FR296" s="354"/>
      <c r="FS296" s="354"/>
      <c r="FT296" s="354"/>
      <c r="FU296" s="354"/>
      <c r="FV296" s="354"/>
      <c r="FW296" s="354"/>
      <c r="FX296" s="354"/>
      <c r="FY296" s="354"/>
      <c r="FZ296" s="354"/>
      <c r="GA296" s="354"/>
      <c r="GB296" s="354"/>
      <c r="GC296" s="354"/>
      <c r="GD296" s="354"/>
      <c r="GE296" s="354"/>
      <c r="GF296" s="354"/>
      <c r="GG296" s="354"/>
      <c r="GH296" s="354"/>
      <c r="GI296" s="354"/>
      <c r="GJ296" s="354"/>
      <c r="GK296" s="354"/>
      <c r="GL296" s="354"/>
      <c r="GM296" s="354"/>
      <c r="GN296" s="354"/>
      <c r="GO296" s="354"/>
      <c r="GP296" s="354"/>
      <c r="GQ296" s="354"/>
      <c r="GR296" s="354"/>
      <c r="GS296" s="354"/>
      <c r="GT296" s="354"/>
      <c r="GU296" s="354"/>
      <c r="GV296" s="354"/>
      <c r="GW296" s="354"/>
      <c r="GX296" s="354"/>
      <c r="GY296" s="354"/>
      <c r="GZ296" s="354"/>
      <c r="HA296" s="354"/>
      <c r="HB296" s="354"/>
      <c r="HC296" s="354"/>
      <c r="HD296" s="354"/>
      <c r="HE296" s="354"/>
      <c r="HF296" s="354"/>
      <c r="HG296" s="354"/>
      <c r="HH296" s="354"/>
      <c r="HI296" s="354"/>
      <c r="HJ296" s="354"/>
      <c r="HK296" s="354"/>
      <c r="HL296" s="354"/>
      <c r="HM296" s="354"/>
      <c r="HN296" s="354"/>
      <c r="HO296" s="354"/>
      <c r="HP296" s="354"/>
      <c r="HQ296" s="354"/>
      <c r="HR296" s="354"/>
      <c r="HS296" s="354"/>
      <c r="HT296" s="354"/>
      <c r="HU296" s="354"/>
      <c r="HV296" s="354"/>
      <c r="HW296" s="354"/>
      <c r="HX296" s="354"/>
      <c r="HY296" s="354"/>
      <c r="HZ296" s="354"/>
      <c r="IA296" s="354"/>
      <c r="IB296" s="354"/>
      <c r="IC296" s="354"/>
      <c r="ID296" s="354"/>
      <c r="IE296" s="354"/>
      <c r="IF296" s="354"/>
      <c r="IG296" s="354"/>
      <c r="IH296" s="354"/>
      <c r="II296" s="354"/>
      <c r="IJ296" s="354"/>
      <c r="IK296" s="354"/>
      <c r="IL296" s="354"/>
      <c r="IM296" s="354"/>
      <c r="IN296" s="354"/>
    </row>
    <row r="297" spans="1:248">
      <c r="A297" s="812" t="s">
        <v>724</v>
      </c>
      <c r="B297" s="813"/>
      <c r="C297" s="813"/>
      <c r="D297" s="813"/>
      <c r="E297" s="814"/>
      <c r="F297" s="353"/>
      <c r="G297" s="354"/>
      <c r="H297" s="354"/>
      <c r="I297" s="354"/>
      <c r="J297" s="354"/>
      <c r="K297" s="354"/>
      <c r="L297" s="354"/>
      <c r="M297" s="354"/>
      <c r="N297" s="354"/>
      <c r="O297" s="354"/>
      <c r="P297" s="354"/>
      <c r="Q297" s="354"/>
      <c r="R297" s="354"/>
      <c r="S297" s="354"/>
      <c r="T297" s="354"/>
      <c r="U297" s="354"/>
      <c r="V297" s="354"/>
      <c r="W297" s="354"/>
      <c r="X297" s="354"/>
      <c r="Y297" s="354"/>
      <c r="Z297" s="354"/>
      <c r="AA297" s="354"/>
      <c r="AB297" s="354"/>
      <c r="AC297" s="354"/>
      <c r="AD297" s="354"/>
      <c r="AE297" s="354"/>
      <c r="AF297" s="354"/>
      <c r="AG297" s="354"/>
      <c r="AH297" s="354"/>
      <c r="AI297" s="354"/>
      <c r="AJ297" s="354"/>
      <c r="AK297" s="354"/>
      <c r="AL297" s="354"/>
      <c r="AM297" s="354"/>
      <c r="AN297" s="354"/>
      <c r="AO297" s="354"/>
      <c r="AP297" s="354"/>
      <c r="AQ297" s="354"/>
      <c r="AR297" s="354"/>
      <c r="AS297" s="354"/>
      <c r="AT297" s="354"/>
      <c r="AU297" s="354"/>
      <c r="AV297" s="354"/>
      <c r="AW297" s="354"/>
      <c r="AX297" s="354"/>
      <c r="AY297" s="354"/>
      <c r="AZ297" s="354"/>
      <c r="BA297" s="354"/>
      <c r="BB297" s="354"/>
      <c r="BC297" s="354"/>
      <c r="BD297" s="354"/>
      <c r="BE297" s="354"/>
      <c r="BF297" s="354"/>
      <c r="BG297" s="354"/>
      <c r="BH297" s="354"/>
      <c r="BI297" s="354"/>
      <c r="BJ297" s="354"/>
      <c r="BK297" s="354"/>
      <c r="BL297" s="354"/>
      <c r="BM297" s="354"/>
      <c r="BN297" s="354"/>
      <c r="BO297" s="354"/>
      <c r="BP297" s="354"/>
      <c r="BQ297" s="354"/>
      <c r="BR297" s="354"/>
      <c r="BS297" s="354"/>
      <c r="BT297" s="354"/>
      <c r="BU297" s="354"/>
      <c r="BV297" s="354"/>
      <c r="BW297" s="354"/>
      <c r="BX297" s="354"/>
      <c r="BY297" s="354"/>
      <c r="BZ297" s="354"/>
      <c r="CA297" s="354"/>
      <c r="CB297" s="354"/>
      <c r="CC297" s="354"/>
      <c r="CD297" s="354"/>
      <c r="CE297" s="354"/>
      <c r="CF297" s="354"/>
      <c r="CG297" s="354"/>
      <c r="CH297" s="354"/>
      <c r="CI297" s="354"/>
      <c r="CJ297" s="354"/>
      <c r="CK297" s="354"/>
      <c r="CL297" s="354"/>
      <c r="CM297" s="354"/>
      <c r="CN297" s="354"/>
      <c r="CO297" s="354"/>
      <c r="CP297" s="354"/>
      <c r="CQ297" s="354"/>
      <c r="CR297" s="354"/>
      <c r="CS297" s="354"/>
      <c r="CT297" s="354"/>
      <c r="CU297" s="354"/>
      <c r="CV297" s="354"/>
      <c r="CW297" s="354"/>
      <c r="CX297" s="354"/>
      <c r="CY297" s="354"/>
      <c r="CZ297" s="354"/>
      <c r="DA297" s="354"/>
      <c r="DB297" s="354"/>
      <c r="DC297" s="354"/>
      <c r="DD297" s="354"/>
      <c r="DE297" s="354"/>
      <c r="DF297" s="354"/>
      <c r="DG297" s="354"/>
      <c r="DH297" s="354"/>
      <c r="DI297" s="354"/>
      <c r="DJ297" s="354"/>
      <c r="DK297" s="354"/>
      <c r="DL297" s="354"/>
      <c r="DM297" s="354"/>
      <c r="DN297" s="354"/>
      <c r="DO297" s="354"/>
      <c r="DP297" s="354"/>
      <c r="DQ297" s="354"/>
      <c r="DR297" s="354"/>
      <c r="DS297" s="354"/>
      <c r="DT297" s="354"/>
      <c r="DU297" s="354"/>
      <c r="DV297" s="354"/>
      <c r="DW297" s="354"/>
      <c r="DX297" s="354"/>
      <c r="DY297" s="354"/>
      <c r="DZ297" s="354"/>
      <c r="EA297" s="354"/>
      <c r="EB297" s="354"/>
      <c r="EC297" s="354"/>
      <c r="ED297" s="354"/>
      <c r="EE297" s="354"/>
      <c r="EF297" s="354"/>
      <c r="EG297" s="354"/>
      <c r="EH297" s="354"/>
      <c r="EI297" s="354"/>
      <c r="EJ297" s="354"/>
      <c r="EK297" s="354"/>
      <c r="EL297" s="354"/>
      <c r="EM297" s="354"/>
      <c r="EN297" s="354"/>
      <c r="EO297" s="354"/>
      <c r="EP297" s="354"/>
      <c r="EQ297" s="354"/>
      <c r="ER297" s="354"/>
      <c r="ES297" s="354"/>
      <c r="ET297" s="354"/>
      <c r="EU297" s="354"/>
      <c r="EV297" s="354"/>
      <c r="EW297" s="354"/>
      <c r="EX297" s="354"/>
      <c r="EY297" s="354"/>
      <c r="EZ297" s="354"/>
      <c r="FA297" s="354"/>
      <c r="FB297" s="354"/>
      <c r="FC297" s="354"/>
      <c r="FD297" s="354"/>
      <c r="FE297" s="354"/>
      <c r="FF297" s="354"/>
      <c r="FG297" s="354"/>
      <c r="FH297" s="354"/>
      <c r="FI297" s="354"/>
      <c r="FJ297" s="354"/>
      <c r="FK297" s="354"/>
      <c r="FL297" s="354"/>
      <c r="FM297" s="354"/>
      <c r="FN297" s="354"/>
      <c r="FO297" s="354"/>
      <c r="FP297" s="354"/>
      <c r="FQ297" s="354"/>
      <c r="FR297" s="354"/>
      <c r="FS297" s="354"/>
      <c r="FT297" s="354"/>
      <c r="FU297" s="354"/>
      <c r="FV297" s="354"/>
      <c r="FW297" s="354"/>
      <c r="FX297" s="354"/>
      <c r="FY297" s="354"/>
      <c r="FZ297" s="354"/>
      <c r="GA297" s="354"/>
      <c r="GB297" s="354"/>
      <c r="GC297" s="354"/>
      <c r="GD297" s="354"/>
      <c r="GE297" s="354"/>
      <c r="GF297" s="354"/>
      <c r="GG297" s="354"/>
      <c r="GH297" s="354"/>
      <c r="GI297" s="354"/>
      <c r="GJ297" s="354"/>
      <c r="GK297" s="354"/>
      <c r="GL297" s="354"/>
      <c r="GM297" s="354"/>
      <c r="GN297" s="354"/>
      <c r="GO297" s="354"/>
      <c r="GP297" s="354"/>
      <c r="GQ297" s="354"/>
      <c r="GR297" s="354"/>
      <c r="GS297" s="354"/>
      <c r="GT297" s="354"/>
      <c r="GU297" s="354"/>
      <c r="GV297" s="354"/>
      <c r="GW297" s="354"/>
      <c r="GX297" s="354"/>
      <c r="GY297" s="354"/>
      <c r="GZ297" s="354"/>
      <c r="HA297" s="354"/>
      <c r="HB297" s="354"/>
      <c r="HC297" s="354"/>
      <c r="HD297" s="354"/>
      <c r="HE297" s="354"/>
      <c r="HF297" s="354"/>
      <c r="HG297" s="354"/>
      <c r="HH297" s="354"/>
      <c r="HI297" s="354"/>
      <c r="HJ297" s="354"/>
      <c r="HK297" s="354"/>
      <c r="HL297" s="354"/>
      <c r="HM297" s="354"/>
      <c r="HN297" s="354"/>
      <c r="HO297" s="354"/>
      <c r="HP297" s="354"/>
      <c r="HQ297" s="354"/>
      <c r="HR297" s="354"/>
      <c r="HS297" s="354"/>
      <c r="HT297" s="354"/>
      <c r="HU297" s="354"/>
      <c r="HV297" s="354"/>
      <c r="HW297" s="354"/>
      <c r="HX297" s="354"/>
      <c r="HY297" s="354"/>
      <c r="HZ297" s="354"/>
      <c r="IA297" s="354"/>
      <c r="IB297" s="354"/>
      <c r="IC297" s="354"/>
      <c r="ID297" s="354"/>
      <c r="IE297" s="354"/>
      <c r="IF297" s="354"/>
      <c r="IG297" s="354"/>
      <c r="IH297" s="354"/>
      <c r="II297" s="354"/>
      <c r="IJ297" s="354"/>
      <c r="IK297" s="354"/>
      <c r="IL297" s="354"/>
      <c r="IM297" s="354"/>
      <c r="IN297" s="354"/>
    </row>
    <row r="298" spans="1:248" ht="38.25">
      <c r="A298" s="267" t="s">
        <v>725</v>
      </c>
      <c r="B298" s="489" t="s">
        <v>476</v>
      </c>
      <c r="C298" s="265">
        <v>97</v>
      </c>
      <c r="D298" s="373">
        <v>100</v>
      </c>
      <c r="E298" s="216">
        <v>100</v>
      </c>
      <c r="F298" s="353"/>
      <c r="G298" s="354"/>
      <c r="H298" s="354"/>
      <c r="I298" s="354"/>
      <c r="J298" s="354"/>
      <c r="K298" s="354"/>
      <c r="L298" s="354"/>
      <c r="M298" s="354"/>
      <c r="N298" s="354"/>
      <c r="O298" s="354"/>
      <c r="P298" s="354"/>
      <c r="Q298" s="354"/>
      <c r="R298" s="354"/>
      <c r="S298" s="354"/>
      <c r="T298" s="354"/>
      <c r="U298" s="354"/>
      <c r="V298" s="354"/>
      <c r="W298" s="354"/>
      <c r="X298" s="354"/>
      <c r="Y298" s="354"/>
      <c r="Z298" s="354"/>
      <c r="AA298" s="354"/>
      <c r="AB298" s="354"/>
      <c r="AC298" s="354"/>
      <c r="AD298" s="354"/>
      <c r="AE298" s="354"/>
      <c r="AF298" s="354"/>
      <c r="AG298" s="354"/>
      <c r="AH298" s="354"/>
      <c r="AI298" s="354"/>
      <c r="AJ298" s="354"/>
      <c r="AK298" s="354"/>
      <c r="AL298" s="354"/>
      <c r="AM298" s="354"/>
      <c r="AN298" s="354"/>
      <c r="AO298" s="354"/>
      <c r="AP298" s="354"/>
      <c r="AQ298" s="354"/>
      <c r="AR298" s="354"/>
      <c r="AS298" s="354"/>
      <c r="AT298" s="354"/>
      <c r="AU298" s="354"/>
      <c r="AV298" s="354"/>
      <c r="AW298" s="354"/>
      <c r="AX298" s="354"/>
      <c r="AY298" s="354"/>
      <c r="AZ298" s="354"/>
      <c r="BA298" s="354"/>
      <c r="BB298" s="354"/>
      <c r="BC298" s="354"/>
      <c r="BD298" s="354"/>
      <c r="BE298" s="354"/>
      <c r="BF298" s="354"/>
      <c r="BG298" s="354"/>
      <c r="BH298" s="354"/>
      <c r="BI298" s="354"/>
      <c r="BJ298" s="354"/>
      <c r="BK298" s="354"/>
      <c r="BL298" s="354"/>
      <c r="BM298" s="354"/>
      <c r="BN298" s="354"/>
      <c r="BO298" s="354"/>
      <c r="BP298" s="354"/>
      <c r="BQ298" s="354"/>
      <c r="BR298" s="354"/>
      <c r="BS298" s="354"/>
      <c r="BT298" s="354"/>
      <c r="BU298" s="354"/>
      <c r="BV298" s="354"/>
      <c r="BW298" s="354"/>
      <c r="BX298" s="354"/>
      <c r="BY298" s="354"/>
      <c r="BZ298" s="354"/>
      <c r="CA298" s="354"/>
      <c r="CB298" s="354"/>
      <c r="CC298" s="354"/>
      <c r="CD298" s="354"/>
      <c r="CE298" s="354"/>
      <c r="CF298" s="354"/>
      <c r="CG298" s="354"/>
      <c r="CH298" s="354"/>
      <c r="CI298" s="354"/>
      <c r="CJ298" s="354"/>
      <c r="CK298" s="354"/>
      <c r="CL298" s="354"/>
      <c r="CM298" s="354"/>
      <c r="CN298" s="354"/>
      <c r="CO298" s="354"/>
      <c r="CP298" s="354"/>
      <c r="CQ298" s="354"/>
      <c r="CR298" s="354"/>
      <c r="CS298" s="354"/>
      <c r="CT298" s="354"/>
      <c r="CU298" s="354"/>
      <c r="CV298" s="354"/>
      <c r="CW298" s="354"/>
      <c r="CX298" s="354"/>
      <c r="CY298" s="354"/>
      <c r="CZ298" s="354"/>
      <c r="DA298" s="354"/>
      <c r="DB298" s="354"/>
      <c r="DC298" s="354"/>
      <c r="DD298" s="354"/>
      <c r="DE298" s="354"/>
      <c r="DF298" s="354"/>
      <c r="DG298" s="354"/>
      <c r="DH298" s="354"/>
      <c r="DI298" s="354"/>
      <c r="DJ298" s="354"/>
      <c r="DK298" s="354"/>
      <c r="DL298" s="354"/>
      <c r="DM298" s="354"/>
      <c r="DN298" s="354"/>
      <c r="DO298" s="354"/>
      <c r="DP298" s="354"/>
      <c r="DQ298" s="354"/>
      <c r="DR298" s="354"/>
      <c r="DS298" s="354"/>
      <c r="DT298" s="354"/>
      <c r="DU298" s="354"/>
      <c r="DV298" s="354"/>
      <c r="DW298" s="354"/>
      <c r="DX298" s="354"/>
      <c r="DY298" s="354"/>
      <c r="DZ298" s="354"/>
      <c r="EA298" s="354"/>
      <c r="EB298" s="354"/>
      <c r="EC298" s="354"/>
      <c r="ED298" s="354"/>
      <c r="EE298" s="354"/>
      <c r="EF298" s="354"/>
      <c r="EG298" s="354"/>
      <c r="EH298" s="354"/>
      <c r="EI298" s="354"/>
      <c r="EJ298" s="354"/>
      <c r="EK298" s="354"/>
      <c r="EL298" s="354"/>
      <c r="EM298" s="354"/>
      <c r="EN298" s="354"/>
      <c r="EO298" s="354"/>
      <c r="EP298" s="354"/>
      <c r="EQ298" s="354"/>
      <c r="ER298" s="354"/>
      <c r="ES298" s="354"/>
      <c r="ET298" s="354"/>
      <c r="EU298" s="354"/>
      <c r="EV298" s="354"/>
      <c r="EW298" s="354"/>
      <c r="EX298" s="354"/>
      <c r="EY298" s="354"/>
      <c r="EZ298" s="354"/>
      <c r="FA298" s="354"/>
      <c r="FB298" s="354"/>
      <c r="FC298" s="354"/>
      <c r="FD298" s="354"/>
      <c r="FE298" s="354"/>
      <c r="FF298" s="354"/>
      <c r="FG298" s="354"/>
      <c r="FH298" s="354"/>
      <c r="FI298" s="354"/>
      <c r="FJ298" s="354"/>
      <c r="FK298" s="354"/>
      <c r="FL298" s="354"/>
      <c r="FM298" s="354"/>
      <c r="FN298" s="354"/>
      <c r="FO298" s="354"/>
      <c r="FP298" s="354"/>
      <c r="FQ298" s="354"/>
      <c r="FR298" s="354"/>
      <c r="FS298" s="354"/>
      <c r="FT298" s="354"/>
      <c r="FU298" s="354"/>
      <c r="FV298" s="354"/>
      <c r="FW298" s="354"/>
      <c r="FX298" s="354"/>
      <c r="FY298" s="354"/>
      <c r="FZ298" s="354"/>
      <c r="GA298" s="354"/>
      <c r="GB298" s="354"/>
      <c r="GC298" s="354"/>
      <c r="GD298" s="354"/>
      <c r="GE298" s="354"/>
      <c r="GF298" s="354"/>
      <c r="GG298" s="354"/>
      <c r="GH298" s="354"/>
      <c r="GI298" s="354"/>
      <c r="GJ298" s="354"/>
      <c r="GK298" s="354"/>
      <c r="GL298" s="354"/>
      <c r="GM298" s="354"/>
      <c r="GN298" s="354"/>
      <c r="GO298" s="354"/>
      <c r="GP298" s="354"/>
      <c r="GQ298" s="354"/>
      <c r="GR298" s="354"/>
      <c r="GS298" s="354"/>
      <c r="GT298" s="354"/>
      <c r="GU298" s="354"/>
      <c r="GV298" s="354"/>
      <c r="GW298" s="354"/>
      <c r="GX298" s="354"/>
      <c r="GY298" s="354"/>
      <c r="GZ298" s="354"/>
      <c r="HA298" s="354"/>
      <c r="HB298" s="354"/>
      <c r="HC298" s="354"/>
      <c r="HD298" s="354"/>
      <c r="HE298" s="354"/>
      <c r="HF298" s="354"/>
      <c r="HG298" s="354"/>
      <c r="HH298" s="354"/>
      <c r="HI298" s="354"/>
      <c r="HJ298" s="354"/>
      <c r="HK298" s="354"/>
      <c r="HL298" s="354"/>
      <c r="HM298" s="354"/>
      <c r="HN298" s="354"/>
      <c r="HO298" s="354"/>
      <c r="HP298" s="354"/>
      <c r="HQ298" s="354"/>
      <c r="HR298" s="354"/>
      <c r="HS298" s="354"/>
      <c r="HT298" s="354"/>
      <c r="HU298" s="354"/>
      <c r="HV298" s="354"/>
      <c r="HW298" s="354"/>
      <c r="HX298" s="354"/>
      <c r="HY298" s="354"/>
      <c r="HZ298" s="354"/>
      <c r="IA298" s="354"/>
      <c r="IB298" s="354"/>
      <c r="IC298" s="354"/>
      <c r="ID298" s="354"/>
      <c r="IE298" s="354"/>
      <c r="IF298" s="354"/>
      <c r="IG298" s="354"/>
      <c r="IH298" s="354"/>
      <c r="II298" s="354"/>
      <c r="IJ298" s="354"/>
      <c r="IK298" s="354"/>
      <c r="IL298" s="354"/>
      <c r="IM298" s="354"/>
      <c r="IN298" s="354"/>
    </row>
    <row r="299" spans="1:248" ht="25.5">
      <c r="A299" s="267" t="s">
        <v>726</v>
      </c>
      <c r="B299" s="489" t="s">
        <v>476</v>
      </c>
      <c r="C299" s="265">
        <v>94</v>
      </c>
      <c r="D299" s="373">
        <v>100</v>
      </c>
      <c r="E299" s="216">
        <v>100</v>
      </c>
      <c r="F299" s="353"/>
      <c r="G299" s="354"/>
      <c r="H299" s="354"/>
      <c r="I299" s="354"/>
      <c r="J299" s="354"/>
      <c r="K299" s="354"/>
      <c r="L299" s="354"/>
      <c r="M299" s="354"/>
      <c r="N299" s="354"/>
      <c r="O299" s="354"/>
      <c r="P299" s="354"/>
      <c r="Q299" s="354"/>
      <c r="R299" s="354"/>
      <c r="S299" s="354"/>
      <c r="T299" s="354"/>
      <c r="U299" s="354"/>
      <c r="V299" s="354"/>
      <c r="W299" s="354"/>
      <c r="X299" s="354"/>
      <c r="Y299" s="354"/>
      <c r="Z299" s="354"/>
      <c r="AA299" s="354"/>
      <c r="AB299" s="354"/>
      <c r="AC299" s="354"/>
      <c r="AD299" s="354"/>
      <c r="AE299" s="354"/>
      <c r="AF299" s="354"/>
      <c r="AG299" s="354"/>
      <c r="AH299" s="354"/>
      <c r="AI299" s="354"/>
      <c r="AJ299" s="354"/>
      <c r="AK299" s="354"/>
      <c r="AL299" s="354"/>
      <c r="AM299" s="354"/>
      <c r="AN299" s="354"/>
      <c r="AO299" s="354"/>
      <c r="AP299" s="354"/>
      <c r="AQ299" s="354"/>
      <c r="AR299" s="354"/>
      <c r="AS299" s="354"/>
      <c r="AT299" s="354"/>
      <c r="AU299" s="354"/>
      <c r="AV299" s="354"/>
      <c r="AW299" s="354"/>
      <c r="AX299" s="354"/>
      <c r="AY299" s="354"/>
      <c r="AZ299" s="354"/>
      <c r="BA299" s="354"/>
      <c r="BB299" s="354"/>
      <c r="BC299" s="354"/>
      <c r="BD299" s="354"/>
      <c r="BE299" s="354"/>
      <c r="BF299" s="354"/>
      <c r="BG299" s="354"/>
      <c r="BH299" s="354"/>
      <c r="BI299" s="354"/>
      <c r="BJ299" s="354"/>
      <c r="BK299" s="354"/>
      <c r="BL299" s="354"/>
      <c r="BM299" s="354"/>
      <c r="BN299" s="354"/>
      <c r="BO299" s="354"/>
      <c r="BP299" s="354"/>
      <c r="BQ299" s="354"/>
      <c r="BR299" s="354"/>
      <c r="BS299" s="354"/>
      <c r="BT299" s="354"/>
      <c r="BU299" s="354"/>
      <c r="BV299" s="354"/>
      <c r="BW299" s="354"/>
      <c r="BX299" s="354"/>
      <c r="BY299" s="354"/>
      <c r="BZ299" s="354"/>
      <c r="CA299" s="354"/>
      <c r="CB299" s="354"/>
      <c r="CC299" s="354"/>
      <c r="CD299" s="354"/>
      <c r="CE299" s="354"/>
      <c r="CF299" s="354"/>
      <c r="CG299" s="354"/>
      <c r="CH299" s="354"/>
      <c r="CI299" s="354"/>
      <c r="CJ299" s="354"/>
      <c r="CK299" s="354"/>
      <c r="CL299" s="354"/>
      <c r="CM299" s="354"/>
      <c r="CN299" s="354"/>
      <c r="CO299" s="354"/>
      <c r="CP299" s="354"/>
      <c r="CQ299" s="354"/>
      <c r="CR299" s="354"/>
      <c r="CS299" s="354"/>
      <c r="CT299" s="354"/>
      <c r="CU299" s="354"/>
      <c r="CV299" s="354"/>
      <c r="CW299" s="354"/>
      <c r="CX299" s="354"/>
      <c r="CY299" s="354"/>
      <c r="CZ299" s="354"/>
      <c r="DA299" s="354"/>
      <c r="DB299" s="354"/>
      <c r="DC299" s="354"/>
      <c r="DD299" s="354"/>
      <c r="DE299" s="354"/>
      <c r="DF299" s="354"/>
      <c r="DG299" s="354"/>
      <c r="DH299" s="354"/>
      <c r="DI299" s="354"/>
      <c r="DJ299" s="354"/>
      <c r="DK299" s="354"/>
      <c r="DL299" s="354"/>
      <c r="DM299" s="354"/>
      <c r="DN299" s="354"/>
      <c r="DO299" s="354"/>
      <c r="DP299" s="354"/>
      <c r="DQ299" s="354"/>
      <c r="DR299" s="354"/>
      <c r="DS299" s="354"/>
      <c r="DT299" s="354"/>
      <c r="DU299" s="354"/>
      <c r="DV299" s="354"/>
      <c r="DW299" s="354"/>
      <c r="DX299" s="354"/>
      <c r="DY299" s="354"/>
      <c r="DZ299" s="354"/>
      <c r="EA299" s="354"/>
      <c r="EB299" s="354"/>
      <c r="EC299" s="354"/>
      <c r="ED299" s="354"/>
      <c r="EE299" s="354"/>
      <c r="EF299" s="354"/>
      <c r="EG299" s="354"/>
      <c r="EH299" s="354"/>
      <c r="EI299" s="354"/>
      <c r="EJ299" s="354"/>
      <c r="EK299" s="354"/>
      <c r="EL299" s="354"/>
      <c r="EM299" s="354"/>
      <c r="EN299" s="354"/>
      <c r="EO299" s="354"/>
      <c r="EP299" s="354"/>
      <c r="EQ299" s="354"/>
      <c r="ER299" s="354"/>
      <c r="ES299" s="354"/>
      <c r="ET299" s="354"/>
      <c r="EU299" s="354"/>
      <c r="EV299" s="354"/>
      <c r="EW299" s="354"/>
      <c r="EX299" s="354"/>
      <c r="EY299" s="354"/>
      <c r="EZ299" s="354"/>
      <c r="FA299" s="354"/>
      <c r="FB299" s="354"/>
      <c r="FC299" s="354"/>
      <c r="FD299" s="354"/>
      <c r="FE299" s="354"/>
      <c r="FF299" s="354"/>
      <c r="FG299" s="354"/>
      <c r="FH299" s="354"/>
      <c r="FI299" s="354"/>
      <c r="FJ299" s="354"/>
      <c r="FK299" s="354"/>
      <c r="FL299" s="354"/>
      <c r="FM299" s="354"/>
      <c r="FN299" s="354"/>
      <c r="FO299" s="354"/>
      <c r="FP299" s="354"/>
      <c r="FQ299" s="354"/>
      <c r="FR299" s="354"/>
      <c r="FS299" s="354"/>
      <c r="FT299" s="354"/>
      <c r="FU299" s="354"/>
      <c r="FV299" s="354"/>
      <c r="FW299" s="354"/>
      <c r="FX299" s="354"/>
      <c r="FY299" s="354"/>
      <c r="FZ299" s="354"/>
      <c r="GA299" s="354"/>
      <c r="GB299" s="354"/>
      <c r="GC299" s="354"/>
      <c r="GD299" s="354"/>
      <c r="GE299" s="354"/>
      <c r="GF299" s="354"/>
      <c r="GG299" s="354"/>
      <c r="GH299" s="354"/>
      <c r="GI299" s="354"/>
      <c r="GJ299" s="354"/>
      <c r="GK299" s="354"/>
      <c r="GL299" s="354"/>
      <c r="GM299" s="354"/>
      <c r="GN299" s="354"/>
      <c r="GO299" s="354"/>
      <c r="GP299" s="354"/>
      <c r="GQ299" s="354"/>
      <c r="GR299" s="354"/>
      <c r="GS299" s="354"/>
      <c r="GT299" s="354"/>
      <c r="GU299" s="354"/>
      <c r="GV299" s="354"/>
      <c r="GW299" s="354"/>
      <c r="GX299" s="354"/>
      <c r="GY299" s="354"/>
      <c r="GZ299" s="354"/>
      <c r="HA299" s="354"/>
      <c r="HB299" s="354"/>
      <c r="HC299" s="354"/>
      <c r="HD299" s="354"/>
      <c r="HE299" s="354"/>
      <c r="HF299" s="354"/>
      <c r="HG299" s="354"/>
      <c r="HH299" s="354"/>
      <c r="HI299" s="354"/>
      <c r="HJ299" s="354"/>
      <c r="HK299" s="354"/>
      <c r="HL299" s="354"/>
      <c r="HM299" s="354"/>
      <c r="HN299" s="354"/>
      <c r="HO299" s="354"/>
      <c r="HP299" s="354"/>
      <c r="HQ299" s="354"/>
      <c r="HR299" s="354"/>
      <c r="HS299" s="354"/>
      <c r="HT299" s="354"/>
      <c r="HU299" s="354"/>
      <c r="HV299" s="354"/>
      <c r="HW299" s="354"/>
      <c r="HX299" s="354"/>
      <c r="HY299" s="354"/>
      <c r="HZ299" s="354"/>
      <c r="IA299" s="354"/>
      <c r="IB299" s="354"/>
      <c r="IC299" s="354"/>
      <c r="ID299" s="354"/>
      <c r="IE299" s="354"/>
      <c r="IF299" s="354"/>
      <c r="IG299" s="354"/>
      <c r="IH299" s="354"/>
      <c r="II299" s="354"/>
      <c r="IJ299" s="354"/>
      <c r="IK299" s="354"/>
      <c r="IL299" s="354"/>
      <c r="IM299" s="354"/>
      <c r="IN299" s="354"/>
    </row>
    <row r="300" spans="1:248" ht="25.5">
      <c r="A300" s="267" t="s">
        <v>727</v>
      </c>
      <c r="B300" s="489" t="s">
        <v>476</v>
      </c>
      <c r="C300" s="265">
        <v>94</v>
      </c>
      <c r="D300" s="373">
        <v>100</v>
      </c>
      <c r="E300" s="216">
        <v>100</v>
      </c>
      <c r="F300" s="353"/>
      <c r="G300" s="354"/>
      <c r="H300" s="354"/>
      <c r="I300" s="354"/>
      <c r="J300" s="354"/>
      <c r="K300" s="354"/>
      <c r="L300" s="354"/>
      <c r="M300" s="354"/>
      <c r="N300" s="354"/>
      <c r="O300" s="354"/>
      <c r="P300" s="354"/>
      <c r="Q300" s="354"/>
      <c r="R300" s="354"/>
      <c r="S300" s="354"/>
      <c r="T300" s="354"/>
      <c r="U300" s="354"/>
      <c r="V300" s="354"/>
      <c r="W300" s="354"/>
      <c r="X300" s="354"/>
      <c r="Y300" s="354"/>
      <c r="Z300" s="354"/>
      <c r="AA300" s="354"/>
      <c r="AB300" s="354"/>
      <c r="AC300" s="354"/>
      <c r="AD300" s="354"/>
      <c r="AE300" s="354"/>
      <c r="AF300" s="354"/>
      <c r="AG300" s="354"/>
      <c r="AH300" s="354"/>
      <c r="AI300" s="354"/>
      <c r="AJ300" s="354"/>
      <c r="AK300" s="354"/>
      <c r="AL300" s="354"/>
      <c r="AM300" s="354"/>
      <c r="AN300" s="354"/>
      <c r="AO300" s="354"/>
      <c r="AP300" s="354"/>
      <c r="AQ300" s="354"/>
      <c r="AR300" s="354"/>
      <c r="AS300" s="354"/>
      <c r="AT300" s="354"/>
      <c r="AU300" s="354"/>
      <c r="AV300" s="354"/>
      <c r="AW300" s="354"/>
      <c r="AX300" s="354"/>
      <c r="AY300" s="354"/>
      <c r="AZ300" s="354"/>
      <c r="BA300" s="354"/>
      <c r="BB300" s="354"/>
      <c r="BC300" s="354"/>
      <c r="BD300" s="354"/>
      <c r="BE300" s="354"/>
      <c r="BF300" s="354"/>
      <c r="BG300" s="354"/>
      <c r="BH300" s="354"/>
      <c r="BI300" s="354"/>
      <c r="BJ300" s="354"/>
      <c r="BK300" s="354"/>
      <c r="BL300" s="354"/>
      <c r="BM300" s="354"/>
      <c r="BN300" s="354"/>
      <c r="BO300" s="354"/>
      <c r="BP300" s="354"/>
      <c r="BQ300" s="354"/>
      <c r="BR300" s="354"/>
      <c r="BS300" s="354"/>
      <c r="BT300" s="354"/>
      <c r="BU300" s="354"/>
      <c r="BV300" s="354"/>
      <c r="BW300" s="354"/>
      <c r="BX300" s="354"/>
      <c r="BY300" s="354"/>
      <c r="BZ300" s="354"/>
      <c r="CA300" s="354"/>
      <c r="CB300" s="354"/>
      <c r="CC300" s="354"/>
      <c r="CD300" s="354"/>
      <c r="CE300" s="354"/>
      <c r="CF300" s="354"/>
      <c r="CG300" s="354"/>
      <c r="CH300" s="354"/>
      <c r="CI300" s="354"/>
      <c r="CJ300" s="354"/>
      <c r="CK300" s="354"/>
      <c r="CL300" s="354"/>
      <c r="CM300" s="354"/>
      <c r="CN300" s="354"/>
      <c r="CO300" s="354"/>
      <c r="CP300" s="354"/>
      <c r="CQ300" s="354"/>
      <c r="CR300" s="354"/>
      <c r="CS300" s="354"/>
      <c r="CT300" s="354"/>
      <c r="CU300" s="354"/>
      <c r="CV300" s="354"/>
      <c r="CW300" s="354"/>
      <c r="CX300" s="354"/>
      <c r="CY300" s="354"/>
      <c r="CZ300" s="354"/>
      <c r="DA300" s="354"/>
      <c r="DB300" s="354"/>
      <c r="DC300" s="354"/>
      <c r="DD300" s="354"/>
      <c r="DE300" s="354"/>
      <c r="DF300" s="354"/>
      <c r="DG300" s="354"/>
      <c r="DH300" s="354"/>
      <c r="DI300" s="354"/>
      <c r="DJ300" s="354"/>
      <c r="DK300" s="354"/>
      <c r="DL300" s="354"/>
      <c r="DM300" s="354"/>
      <c r="DN300" s="354"/>
      <c r="DO300" s="354"/>
      <c r="DP300" s="354"/>
      <c r="DQ300" s="354"/>
      <c r="DR300" s="354"/>
      <c r="DS300" s="354"/>
      <c r="DT300" s="354"/>
      <c r="DU300" s="354"/>
      <c r="DV300" s="354"/>
      <c r="DW300" s="354"/>
      <c r="DX300" s="354"/>
      <c r="DY300" s="354"/>
      <c r="DZ300" s="354"/>
      <c r="EA300" s="354"/>
      <c r="EB300" s="354"/>
      <c r="EC300" s="354"/>
      <c r="ED300" s="354"/>
      <c r="EE300" s="354"/>
      <c r="EF300" s="354"/>
      <c r="EG300" s="354"/>
      <c r="EH300" s="354"/>
      <c r="EI300" s="354"/>
      <c r="EJ300" s="354"/>
      <c r="EK300" s="354"/>
      <c r="EL300" s="354"/>
      <c r="EM300" s="354"/>
      <c r="EN300" s="354"/>
      <c r="EO300" s="354"/>
      <c r="EP300" s="354"/>
      <c r="EQ300" s="354"/>
      <c r="ER300" s="354"/>
      <c r="ES300" s="354"/>
      <c r="ET300" s="354"/>
      <c r="EU300" s="354"/>
      <c r="EV300" s="354"/>
      <c r="EW300" s="354"/>
      <c r="EX300" s="354"/>
      <c r="EY300" s="354"/>
      <c r="EZ300" s="354"/>
      <c r="FA300" s="354"/>
      <c r="FB300" s="354"/>
      <c r="FC300" s="354"/>
      <c r="FD300" s="354"/>
      <c r="FE300" s="354"/>
      <c r="FF300" s="354"/>
      <c r="FG300" s="354"/>
      <c r="FH300" s="354"/>
      <c r="FI300" s="354"/>
      <c r="FJ300" s="354"/>
      <c r="FK300" s="354"/>
      <c r="FL300" s="354"/>
      <c r="FM300" s="354"/>
      <c r="FN300" s="354"/>
      <c r="FO300" s="354"/>
      <c r="FP300" s="354"/>
      <c r="FQ300" s="354"/>
      <c r="FR300" s="354"/>
      <c r="FS300" s="354"/>
      <c r="FT300" s="354"/>
      <c r="FU300" s="354"/>
      <c r="FV300" s="354"/>
      <c r="FW300" s="354"/>
      <c r="FX300" s="354"/>
      <c r="FY300" s="354"/>
      <c r="FZ300" s="354"/>
      <c r="GA300" s="354"/>
      <c r="GB300" s="354"/>
      <c r="GC300" s="354"/>
      <c r="GD300" s="354"/>
      <c r="GE300" s="354"/>
      <c r="GF300" s="354"/>
      <c r="GG300" s="354"/>
      <c r="GH300" s="354"/>
      <c r="GI300" s="354"/>
      <c r="GJ300" s="354"/>
      <c r="GK300" s="354"/>
      <c r="GL300" s="354"/>
      <c r="GM300" s="354"/>
      <c r="GN300" s="354"/>
      <c r="GO300" s="354"/>
      <c r="GP300" s="354"/>
      <c r="GQ300" s="354"/>
      <c r="GR300" s="354"/>
      <c r="GS300" s="354"/>
      <c r="GT300" s="354"/>
      <c r="GU300" s="354"/>
      <c r="GV300" s="354"/>
      <c r="GW300" s="354"/>
      <c r="GX300" s="354"/>
      <c r="GY300" s="354"/>
      <c r="GZ300" s="354"/>
      <c r="HA300" s="354"/>
      <c r="HB300" s="354"/>
      <c r="HC300" s="354"/>
      <c r="HD300" s="354"/>
      <c r="HE300" s="354"/>
      <c r="HF300" s="354"/>
      <c r="HG300" s="354"/>
      <c r="HH300" s="354"/>
      <c r="HI300" s="354"/>
      <c r="HJ300" s="354"/>
      <c r="HK300" s="354"/>
      <c r="HL300" s="354"/>
      <c r="HM300" s="354"/>
      <c r="HN300" s="354"/>
      <c r="HO300" s="354"/>
      <c r="HP300" s="354"/>
      <c r="HQ300" s="354"/>
      <c r="HR300" s="354"/>
      <c r="HS300" s="354"/>
      <c r="HT300" s="354"/>
      <c r="HU300" s="354"/>
      <c r="HV300" s="354"/>
      <c r="HW300" s="354"/>
      <c r="HX300" s="354"/>
      <c r="HY300" s="354"/>
      <c r="HZ300" s="354"/>
      <c r="IA300" s="354"/>
      <c r="IB300" s="354"/>
      <c r="IC300" s="354"/>
      <c r="ID300" s="354"/>
      <c r="IE300" s="354"/>
      <c r="IF300" s="354"/>
      <c r="IG300" s="354"/>
      <c r="IH300" s="354"/>
      <c r="II300" s="354"/>
      <c r="IJ300" s="354"/>
      <c r="IK300" s="354"/>
      <c r="IL300" s="354"/>
      <c r="IM300" s="354"/>
      <c r="IN300" s="354"/>
    </row>
    <row r="301" spans="1:248" ht="25.5">
      <c r="A301" s="267" t="s">
        <v>728</v>
      </c>
      <c r="B301" s="489" t="s">
        <v>476</v>
      </c>
      <c r="C301" s="265">
        <v>97</v>
      </c>
      <c r="D301" s="373">
        <v>98.24</v>
      </c>
      <c r="E301" s="216">
        <v>100</v>
      </c>
      <c r="F301" s="353"/>
      <c r="G301" s="354"/>
      <c r="H301" s="354"/>
      <c r="I301" s="354"/>
      <c r="J301" s="354"/>
      <c r="K301" s="354"/>
      <c r="L301" s="354"/>
      <c r="M301" s="354"/>
      <c r="N301" s="354"/>
      <c r="O301" s="354"/>
      <c r="P301" s="354"/>
      <c r="Q301" s="354"/>
      <c r="R301" s="354"/>
      <c r="S301" s="354"/>
      <c r="T301" s="354"/>
      <c r="U301" s="354"/>
      <c r="V301" s="354"/>
      <c r="W301" s="354"/>
      <c r="X301" s="354"/>
      <c r="Y301" s="354"/>
      <c r="Z301" s="354"/>
      <c r="AA301" s="354"/>
      <c r="AB301" s="354"/>
      <c r="AC301" s="354"/>
      <c r="AD301" s="354"/>
      <c r="AE301" s="354"/>
      <c r="AF301" s="354"/>
      <c r="AG301" s="354"/>
      <c r="AH301" s="354"/>
      <c r="AI301" s="354"/>
      <c r="AJ301" s="354"/>
      <c r="AK301" s="354"/>
      <c r="AL301" s="354"/>
      <c r="AM301" s="354"/>
      <c r="AN301" s="354"/>
      <c r="AO301" s="354"/>
      <c r="AP301" s="354"/>
      <c r="AQ301" s="354"/>
      <c r="AR301" s="354"/>
      <c r="AS301" s="354"/>
      <c r="AT301" s="354"/>
      <c r="AU301" s="354"/>
      <c r="AV301" s="354"/>
      <c r="AW301" s="354"/>
      <c r="AX301" s="354"/>
      <c r="AY301" s="354"/>
      <c r="AZ301" s="354"/>
      <c r="BA301" s="354"/>
      <c r="BB301" s="354"/>
      <c r="BC301" s="354"/>
      <c r="BD301" s="354"/>
      <c r="BE301" s="354"/>
      <c r="BF301" s="354"/>
      <c r="BG301" s="354"/>
      <c r="BH301" s="354"/>
      <c r="BI301" s="354"/>
      <c r="BJ301" s="354"/>
      <c r="BK301" s="354"/>
      <c r="BL301" s="354"/>
      <c r="BM301" s="354"/>
      <c r="BN301" s="354"/>
      <c r="BO301" s="354"/>
      <c r="BP301" s="354"/>
      <c r="BQ301" s="354"/>
      <c r="BR301" s="354"/>
      <c r="BS301" s="354"/>
      <c r="BT301" s="354"/>
      <c r="BU301" s="354"/>
      <c r="BV301" s="354"/>
      <c r="BW301" s="354"/>
      <c r="BX301" s="354"/>
      <c r="BY301" s="354"/>
      <c r="BZ301" s="354"/>
      <c r="CA301" s="354"/>
      <c r="CB301" s="354"/>
      <c r="CC301" s="354"/>
      <c r="CD301" s="354"/>
      <c r="CE301" s="354"/>
      <c r="CF301" s="354"/>
      <c r="CG301" s="354"/>
      <c r="CH301" s="354"/>
      <c r="CI301" s="354"/>
      <c r="CJ301" s="354"/>
      <c r="CK301" s="354"/>
      <c r="CL301" s="354"/>
      <c r="CM301" s="354"/>
      <c r="CN301" s="354"/>
      <c r="CO301" s="354"/>
      <c r="CP301" s="354"/>
      <c r="CQ301" s="354"/>
      <c r="CR301" s="354"/>
      <c r="CS301" s="354"/>
      <c r="CT301" s="354"/>
      <c r="CU301" s="354"/>
      <c r="CV301" s="354"/>
      <c r="CW301" s="354"/>
      <c r="CX301" s="354"/>
      <c r="CY301" s="354"/>
      <c r="CZ301" s="354"/>
      <c r="DA301" s="354"/>
      <c r="DB301" s="354"/>
      <c r="DC301" s="354"/>
      <c r="DD301" s="354"/>
      <c r="DE301" s="354"/>
      <c r="DF301" s="354"/>
      <c r="DG301" s="354"/>
      <c r="DH301" s="354"/>
      <c r="DI301" s="354"/>
      <c r="DJ301" s="354"/>
      <c r="DK301" s="354"/>
      <c r="DL301" s="354"/>
      <c r="DM301" s="354"/>
      <c r="DN301" s="354"/>
      <c r="DO301" s="354"/>
      <c r="DP301" s="354"/>
      <c r="DQ301" s="354"/>
      <c r="DR301" s="354"/>
      <c r="DS301" s="354"/>
      <c r="DT301" s="354"/>
      <c r="DU301" s="354"/>
      <c r="DV301" s="354"/>
      <c r="DW301" s="354"/>
      <c r="DX301" s="354"/>
      <c r="DY301" s="354"/>
      <c r="DZ301" s="354"/>
      <c r="EA301" s="354"/>
      <c r="EB301" s="354"/>
      <c r="EC301" s="354"/>
      <c r="ED301" s="354"/>
      <c r="EE301" s="354"/>
      <c r="EF301" s="354"/>
      <c r="EG301" s="354"/>
      <c r="EH301" s="354"/>
      <c r="EI301" s="354"/>
      <c r="EJ301" s="354"/>
      <c r="EK301" s="354"/>
      <c r="EL301" s="354"/>
      <c r="EM301" s="354"/>
      <c r="EN301" s="354"/>
      <c r="EO301" s="354"/>
      <c r="EP301" s="354"/>
      <c r="EQ301" s="354"/>
      <c r="ER301" s="354"/>
      <c r="ES301" s="354"/>
      <c r="ET301" s="354"/>
      <c r="EU301" s="354"/>
      <c r="EV301" s="354"/>
      <c r="EW301" s="354"/>
      <c r="EX301" s="354"/>
      <c r="EY301" s="354"/>
      <c r="EZ301" s="354"/>
      <c r="FA301" s="354"/>
      <c r="FB301" s="354"/>
      <c r="FC301" s="354"/>
      <c r="FD301" s="354"/>
      <c r="FE301" s="354"/>
      <c r="FF301" s="354"/>
      <c r="FG301" s="354"/>
      <c r="FH301" s="354"/>
      <c r="FI301" s="354"/>
      <c r="FJ301" s="354"/>
      <c r="FK301" s="354"/>
      <c r="FL301" s="354"/>
      <c r="FM301" s="354"/>
      <c r="FN301" s="354"/>
      <c r="FO301" s="354"/>
      <c r="FP301" s="354"/>
      <c r="FQ301" s="354"/>
      <c r="FR301" s="354"/>
      <c r="FS301" s="354"/>
      <c r="FT301" s="354"/>
      <c r="FU301" s="354"/>
      <c r="FV301" s="354"/>
      <c r="FW301" s="354"/>
      <c r="FX301" s="354"/>
      <c r="FY301" s="354"/>
      <c r="FZ301" s="354"/>
      <c r="GA301" s="354"/>
      <c r="GB301" s="354"/>
      <c r="GC301" s="354"/>
      <c r="GD301" s="354"/>
      <c r="GE301" s="354"/>
      <c r="GF301" s="354"/>
      <c r="GG301" s="354"/>
      <c r="GH301" s="354"/>
      <c r="GI301" s="354"/>
      <c r="GJ301" s="354"/>
      <c r="GK301" s="354"/>
      <c r="GL301" s="354"/>
      <c r="GM301" s="354"/>
      <c r="GN301" s="354"/>
      <c r="GO301" s="354"/>
      <c r="GP301" s="354"/>
      <c r="GQ301" s="354"/>
      <c r="GR301" s="354"/>
      <c r="GS301" s="354"/>
      <c r="GT301" s="354"/>
      <c r="GU301" s="354"/>
      <c r="GV301" s="354"/>
      <c r="GW301" s="354"/>
      <c r="GX301" s="354"/>
      <c r="GY301" s="354"/>
      <c r="GZ301" s="354"/>
      <c r="HA301" s="354"/>
      <c r="HB301" s="354"/>
      <c r="HC301" s="354"/>
      <c r="HD301" s="354"/>
      <c r="HE301" s="354"/>
      <c r="HF301" s="354"/>
      <c r="HG301" s="354"/>
      <c r="HH301" s="354"/>
      <c r="HI301" s="354"/>
      <c r="HJ301" s="354"/>
      <c r="HK301" s="354"/>
      <c r="HL301" s="354"/>
      <c r="HM301" s="354"/>
      <c r="HN301" s="354"/>
      <c r="HO301" s="354"/>
      <c r="HP301" s="354"/>
      <c r="HQ301" s="354"/>
      <c r="HR301" s="354"/>
      <c r="HS301" s="354"/>
      <c r="HT301" s="354"/>
      <c r="HU301" s="354"/>
      <c r="HV301" s="354"/>
      <c r="HW301" s="354"/>
      <c r="HX301" s="354"/>
      <c r="HY301" s="354"/>
      <c r="HZ301" s="354"/>
      <c r="IA301" s="354"/>
      <c r="IB301" s="354"/>
      <c r="IC301" s="354"/>
      <c r="ID301" s="354"/>
      <c r="IE301" s="354"/>
      <c r="IF301" s="354"/>
      <c r="IG301" s="354"/>
      <c r="IH301" s="354"/>
      <c r="II301" s="354"/>
      <c r="IJ301" s="354"/>
      <c r="IK301" s="354"/>
      <c r="IL301" s="354"/>
      <c r="IM301" s="354"/>
      <c r="IN301" s="354"/>
    </row>
    <row r="302" spans="1:248" ht="38.25">
      <c r="A302" s="267" t="s">
        <v>729</v>
      </c>
      <c r="B302" s="489" t="s">
        <v>476</v>
      </c>
      <c r="C302" s="265">
        <v>5</v>
      </c>
      <c r="D302" s="373">
        <v>34.700000000000003</v>
      </c>
      <c r="E302" s="216">
        <v>100</v>
      </c>
      <c r="F302" s="375"/>
      <c r="G302" s="354"/>
      <c r="H302" s="354"/>
      <c r="I302" s="354"/>
      <c r="J302" s="354"/>
      <c r="K302" s="354"/>
      <c r="L302" s="354"/>
      <c r="M302" s="354"/>
      <c r="N302" s="354"/>
      <c r="O302" s="354"/>
      <c r="P302" s="354"/>
      <c r="Q302" s="354"/>
      <c r="R302" s="354"/>
      <c r="S302" s="354"/>
      <c r="T302" s="354"/>
      <c r="U302" s="354"/>
      <c r="V302" s="354"/>
      <c r="W302" s="354"/>
      <c r="X302" s="354"/>
      <c r="Y302" s="354"/>
      <c r="Z302" s="354"/>
      <c r="AA302" s="354"/>
      <c r="AB302" s="354"/>
      <c r="AC302" s="354"/>
      <c r="AD302" s="354"/>
      <c r="AE302" s="354"/>
      <c r="AF302" s="354"/>
      <c r="AG302" s="354"/>
      <c r="AH302" s="354"/>
      <c r="AI302" s="354"/>
      <c r="AJ302" s="354"/>
      <c r="AK302" s="354"/>
      <c r="AL302" s="354"/>
      <c r="AM302" s="354"/>
      <c r="AN302" s="354"/>
      <c r="AO302" s="354"/>
      <c r="AP302" s="354"/>
      <c r="AQ302" s="354"/>
      <c r="AR302" s="354"/>
      <c r="AS302" s="354"/>
      <c r="AT302" s="354"/>
      <c r="AU302" s="354"/>
      <c r="AV302" s="354"/>
      <c r="AW302" s="354"/>
      <c r="AX302" s="354"/>
      <c r="AY302" s="354"/>
      <c r="AZ302" s="354"/>
      <c r="BA302" s="354"/>
      <c r="BB302" s="354"/>
      <c r="BC302" s="354"/>
      <c r="BD302" s="354"/>
      <c r="BE302" s="354"/>
      <c r="BF302" s="354"/>
      <c r="BG302" s="354"/>
      <c r="BH302" s="354"/>
      <c r="BI302" s="354"/>
      <c r="BJ302" s="354"/>
      <c r="BK302" s="354"/>
      <c r="BL302" s="354"/>
      <c r="BM302" s="354"/>
      <c r="BN302" s="354"/>
      <c r="BO302" s="354"/>
      <c r="BP302" s="354"/>
      <c r="BQ302" s="354"/>
      <c r="BR302" s="354"/>
      <c r="BS302" s="354"/>
      <c r="BT302" s="354"/>
      <c r="BU302" s="354"/>
      <c r="BV302" s="354"/>
      <c r="BW302" s="354"/>
      <c r="BX302" s="354"/>
      <c r="BY302" s="354"/>
      <c r="BZ302" s="354"/>
      <c r="CA302" s="354"/>
      <c r="CB302" s="354"/>
      <c r="CC302" s="354"/>
      <c r="CD302" s="354"/>
      <c r="CE302" s="354"/>
      <c r="CF302" s="354"/>
      <c r="CG302" s="354"/>
      <c r="CH302" s="354"/>
      <c r="CI302" s="354"/>
      <c r="CJ302" s="354"/>
      <c r="CK302" s="354"/>
      <c r="CL302" s="354"/>
      <c r="CM302" s="354"/>
      <c r="CN302" s="354"/>
      <c r="CO302" s="354"/>
      <c r="CP302" s="354"/>
      <c r="CQ302" s="354"/>
      <c r="CR302" s="354"/>
      <c r="CS302" s="354"/>
      <c r="CT302" s="354"/>
      <c r="CU302" s="354"/>
      <c r="CV302" s="354"/>
      <c r="CW302" s="354"/>
      <c r="CX302" s="354"/>
      <c r="CY302" s="354"/>
      <c r="CZ302" s="354"/>
      <c r="DA302" s="354"/>
      <c r="DB302" s="354"/>
      <c r="DC302" s="354"/>
      <c r="DD302" s="354"/>
      <c r="DE302" s="354"/>
      <c r="DF302" s="354"/>
      <c r="DG302" s="354"/>
      <c r="DH302" s="354"/>
      <c r="DI302" s="354"/>
      <c r="DJ302" s="354"/>
      <c r="DK302" s="354"/>
      <c r="DL302" s="354"/>
      <c r="DM302" s="354"/>
      <c r="DN302" s="354"/>
      <c r="DO302" s="354"/>
      <c r="DP302" s="354"/>
      <c r="DQ302" s="354"/>
      <c r="DR302" s="354"/>
      <c r="DS302" s="354"/>
      <c r="DT302" s="354"/>
      <c r="DU302" s="354"/>
      <c r="DV302" s="354"/>
      <c r="DW302" s="354"/>
      <c r="DX302" s="354"/>
      <c r="DY302" s="354"/>
      <c r="DZ302" s="354"/>
      <c r="EA302" s="354"/>
      <c r="EB302" s="354"/>
      <c r="EC302" s="354"/>
      <c r="ED302" s="354"/>
      <c r="EE302" s="354"/>
      <c r="EF302" s="354"/>
      <c r="EG302" s="354"/>
      <c r="EH302" s="354"/>
      <c r="EI302" s="354"/>
      <c r="EJ302" s="354"/>
      <c r="EK302" s="354"/>
      <c r="EL302" s="354"/>
      <c r="EM302" s="354"/>
      <c r="EN302" s="354"/>
      <c r="EO302" s="354"/>
      <c r="EP302" s="354"/>
      <c r="EQ302" s="354"/>
      <c r="ER302" s="354"/>
      <c r="ES302" s="354"/>
      <c r="ET302" s="354"/>
      <c r="EU302" s="354"/>
      <c r="EV302" s="354"/>
      <c r="EW302" s="354"/>
      <c r="EX302" s="354"/>
      <c r="EY302" s="354"/>
      <c r="EZ302" s="354"/>
      <c r="FA302" s="354"/>
      <c r="FB302" s="354"/>
      <c r="FC302" s="354"/>
      <c r="FD302" s="354"/>
      <c r="FE302" s="354"/>
      <c r="FF302" s="354"/>
      <c r="FG302" s="354"/>
      <c r="FH302" s="354"/>
      <c r="FI302" s="354"/>
      <c r="FJ302" s="354"/>
      <c r="FK302" s="354"/>
      <c r="FL302" s="354"/>
      <c r="FM302" s="354"/>
      <c r="FN302" s="354"/>
      <c r="FO302" s="354"/>
      <c r="FP302" s="354"/>
      <c r="FQ302" s="354"/>
      <c r="FR302" s="354"/>
      <c r="FS302" s="354"/>
      <c r="FT302" s="354"/>
      <c r="FU302" s="354"/>
      <c r="FV302" s="354"/>
      <c r="FW302" s="354"/>
      <c r="FX302" s="354"/>
      <c r="FY302" s="354"/>
      <c r="FZ302" s="354"/>
      <c r="GA302" s="354"/>
      <c r="GB302" s="354"/>
      <c r="GC302" s="354"/>
      <c r="GD302" s="354"/>
      <c r="GE302" s="354"/>
      <c r="GF302" s="354"/>
      <c r="GG302" s="354"/>
      <c r="GH302" s="354"/>
      <c r="GI302" s="354"/>
      <c r="GJ302" s="354"/>
      <c r="GK302" s="354"/>
      <c r="GL302" s="354"/>
      <c r="GM302" s="354"/>
      <c r="GN302" s="354"/>
      <c r="GO302" s="354"/>
      <c r="GP302" s="354"/>
      <c r="GQ302" s="354"/>
      <c r="GR302" s="354"/>
      <c r="GS302" s="354"/>
      <c r="GT302" s="354"/>
      <c r="GU302" s="354"/>
      <c r="GV302" s="354"/>
      <c r="GW302" s="354"/>
      <c r="GX302" s="354"/>
      <c r="GY302" s="354"/>
      <c r="GZ302" s="354"/>
      <c r="HA302" s="354"/>
      <c r="HB302" s="354"/>
      <c r="HC302" s="354"/>
      <c r="HD302" s="354"/>
      <c r="HE302" s="354"/>
      <c r="HF302" s="354"/>
      <c r="HG302" s="354"/>
      <c r="HH302" s="354"/>
      <c r="HI302" s="354"/>
      <c r="HJ302" s="354"/>
      <c r="HK302" s="354"/>
      <c r="HL302" s="354"/>
      <c r="HM302" s="354"/>
      <c r="HN302" s="354"/>
      <c r="HO302" s="354"/>
      <c r="HP302" s="354"/>
      <c r="HQ302" s="354"/>
      <c r="HR302" s="354"/>
      <c r="HS302" s="354"/>
      <c r="HT302" s="354"/>
      <c r="HU302" s="354"/>
      <c r="HV302" s="354"/>
      <c r="HW302" s="354"/>
      <c r="HX302" s="354"/>
      <c r="HY302" s="354"/>
      <c r="HZ302" s="354"/>
      <c r="IA302" s="354"/>
      <c r="IB302" s="354"/>
      <c r="IC302" s="354"/>
      <c r="ID302" s="354"/>
      <c r="IE302" s="354"/>
      <c r="IF302" s="354"/>
      <c r="IG302" s="354"/>
      <c r="IH302" s="354"/>
      <c r="II302" s="354"/>
      <c r="IJ302" s="354"/>
      <c r="IK302" s="354"/>
      <c r="IL302" s="354"/>
      <c r="IM302" s="354"/>
      <c r="IN302" s="354"/>
    </row>
    <row r="303" spans="1:248">
      <c r="A303" s="269" t="s">
        <v>730</v>
      </c>
      <c r="B303" s="361" t="s">
        <v>476</v>
      </c>
      <c r="C303" s="265">
        <v>19.5</v>
      </c>
      <c r="D303" s="373">
        <v>19.5</v>
      </c>
      <c r="E303" s="220">
        <f t="shared" si="12"/>
        <v>100</v>
      </c>
      <c r="F303" s="353"/>
      <c r="G303" s="354"/>
      <c r="H303" s="354"/>
      <c r="I303" s="354"/>
      <c r="J303" s="354"/>
      <c r="K303" s="354"/>
      <c r="L303" s="354"/>
      <c r="M303" s="354"/>
      <c r="N303" s="354"/>
      <c r="O303" s="354"/>
      <c r="P303" s="354"/>
      <c r="Q303" s="354"/>
      <c r="R303" s="354"/>
      <c r="S303" s="354"/>
      <c r="T303" s="354"/>
      <c r="U303" s="354"/>
      <c r="V303" s="354"/>
      <c r="W303" s="354"/>
      <c r="X303" s="354"/>
      <c r="Y303" s="354"/>
      <c r="Z303" s="354"/>
      <c r="AA303" s="354"/>
      <c r="AB303" s="354"/>
      <c r="AC303" s="354"/>
      <c r="AD303" s="354"/>
      <c r="AE303" s="354"/>
      <c r="AF303" s="354"/>
      <c r="AG303" s="354"/>
      <c r="AH303" s="354"/>
      <c r="AI303" s="354"/>
      <c r="AJ303" s="354"/>
      <c r="AK303" s="354"/>
      <c r="AL303" s="354"/>
      <c r="AM303" s="354"/>
      <c r="AN303" s="354"/>
      <c r="AO303" s="354"/>
      <c r="AP303" s="354"/>
      <c r="AQ303" s="354"/>
      <c r="AR303" s="354"/>
      <c r="AS303" s="354"/>
      <c r="AT303" s="354"/>
      <c r="AU303" s="354"/>
      <c r="AV303" s="354"/>
      <c r="AW303" s="354"/>
      <c r="AX303" s="354"/>
      <c r="AY303" s="354"/>
      <c r="AZ303" s="354"/>
      <c r="BA303" s="354"/>
      <c r="BB303" s="354"/>
      <c r="BC303" s="354"/>
      <c r="BD303" s="354"/>
      <c r="BE303" s="354"/>
      <c r="BF303" s="354"/>
      <c r="BG303" s="354"/>
      <c r="BH303" s="354"/>
      <c r="BI303" s="354"/>
      <c r="BJ303" s="354"/>
      <c r="BK303" s="354"/>
      <c r="BL303" s="354"/>
      <c r="BM303" s="354"/>
      <c r="BN303" s="354"/>
      <c r="BO303" s="354"/>
      <c r="BP303" s="354"/>
      <c r="BQ303" s="354"/>
      <c r="BR303" s="354"/>
      <c r="BS303" s="354"/>
      <c r="BT303" s="354"/>
      <c r="BU303" s="354"/>
      <c r="BV303" s="354"/>
      <c r="BW303" s="354"/>
      <c r="BX303" s="354"/>
      <c r="BY303" s="354"/>
      <c r="BZ303" s="354"/>
      <c r="CA303" s="354"/>
      <c r="CB303" s="354"/>
      <c r="CC303" s="354"/>
      <c r="CD303" s="354"/>
      <c r="CE303" s="354"/>
      <c r="CF303" s="354"/>
      <c r="CG303" s="354"/>
      <c r="CH303" s="354"/>
      <c r="CI303" s="354"/>
      <c r="CJ303" s="354"/>
      <c r="CK303" s="354"/>
      <c r="CL303" s="354"/>
      <c r="CM303" s="354"/>
      <c r="CN303" s="354"/>
      <c r="CO303" s="354"/>
      <c r="CP303" s="354"/>
      <c r="CQ303" s="354"/>
      <c r="CR303" s="354"/>
      <c r="CS303" s="354"/>
      <c r="CT303" s="354"/>
      <c r="CU303" s="354"/>
      <c r="CV303" s="354"/>
      <c r="CW303" s="354"/>
      <c r="CX303" s="354"/>
      <c r="CY303" s="354"/>
      <c r="CZ303" s="354"/>
      <c r="DA303" s="354"/>
      <c r="DB303" s="354"/>
      <c r="DC303" s="354"/>
      <c r="DD303" s="354"/>
      <c r="DE303" s="354"/>
      <c r="DF303" s="354"/>
      <c r="DG303" s="354"/>
      <c r="DH303" s="354"/>
      <c r="DI303" s="354"/>
      <c r="DJ303" s="354"/>
      <c r="DK303" s="354"/>
      <c r="DL303" s="354"/>
      <c r="DM303" s="354"/>
      <c r="DN303" s="354"/>
      <c r="DO303" s="354"/>
      <c r="DP303" s="354"/>
      <c r="DQ303" s="354"/>
      <c r="DR303" s="354"/>
      <c r="DS303" s="354"/>
      <c r="DT303" s="354"/>
      <c r="DU303" s="354"/>
      <c r="DV303" s="354"/>
      <c r="DW303" s="354"/>
      <c r="DX303" s="354"/>
      <c r="DY303" s="354"/>
      <c r="DZ303" s="354"/>
      <c r="EA303" s="354"/>
      <c r="EB303" s="354"/>
      <c r="EC303" s="354"/>
      <c r="ED303" s="354"/>
      <c r="EE303" s="354"/>
      <c r="EF303" s="354"/>
      <c r="EG303" s="354"/>
      <c r="EH303" s="354"/>
      <c r="EI303" s="354"/>
      <c r="EJ303" s="354"/>
      <c r="EK303" s="354"/>
      <c r="EL303" s="354"/>
      <c r="EM303" s="354"/>
      <c r="EN303" s="354"/>
      <c r="EO303" s="354"/>
      <c r="EP303" s="354"/>
      <c r="EQ303" s="354"/>
      <c r="ER303" s="354"/>
      <c r="ES303" s="354"/>
      <c r="ET303" s="354"/>
      <c r="EU303" s="354"/>
      <c r="EV303" s="354"/>
      <c r="EW303" s="354"/>
      <c r="EX303" s="354"/>
      <c r="EY303" s="354"/>
      <c r="EZ303" s="354"/>
      <c r="FA303" s="354"/>
      <c r="FB303" s="354"/>
      <c r="FC303" s="354"/>
      <c r="FD303" s="354"/>
      <c r="FE303" s="354"/>
      <c r="FF303" s="354"/>
      <c r="FG303" s="354"/>
      <c r="FH303" s="354"/>
      <c r="FI303" s="354"/>
      <c r="FJ303" s="354"/>
      <c r="FK303" s="354"/>
      <c r="FL303" s="354"/>
      <c r="FM303" s="354"/>
      <c r="FN303" s="354"/>
      <c r="FO303" s="354"/>
      <c r="FP303" s="354"/>
      <c r="FQ303" s="354"/>
      <c r="FR303" s="354"/>
      <c r="FS303" s="354"/>
      <c r="FT303" s="354"/>
      <c r="FU303" s="354"/>
      <c r="FV303" s="354"/>
      <c r="FW303" s="354"/>
      <c r="FX303" s="354"/>
      <c r="FY303" s="354"/>
      <c r="FZ303" s="354"/>
      <c r="GA303" s="354"/>
      <c r="GB303" s="354"/>
      <c r="GC303" s="354"/>
      <c r="GD303" s="354"/>
      <c r="GE303" s="354"/>
      <c r="GF303" s="354"/>
      <c r="GG303" s="354"/>
      <c r="GH303" s="354"/>
      <c r="GI303" s="354"/>
      <c r="GJ303" s="354"/>
      <c r="GK303" s="354"/>
      <c r="GL303" s="354"/>
      <c r="GM303" s="354"/>
      <c r="GN303" s="354"/>
      <c r="GO303" s="354"/>
      <c r="GP303" s="354"/>
      <c r="GQ303" s="354"/>
      <c r="GR303" s="354"/>
      <c r="GS303" s="354"/>
      <c r="GT303" s="354"/>
      <c r="GU303" s="354"/>
      <c r="GV303" s="354"/>
      <c r="GW303" s="354"/>
      <c r="GX303" s="354"/>
      <c r="GY303" s="354"/>
      <c r="GZ303" s="354"/>
      <c r="HA303" s="354"/>
      <c r="HB303" s="354"/>
      <c r="HC303" s="354"/>
      <c r="HD303" s="354"/>
      <c r="HE303" s="354"/>
      <c r="HF303" s="354"/>
      <c r="HG303" s="354"/>
      <c r="HH303" s="354"/>
      <c r="HI303" s="354"/>
      <c r="HJ303" s="354"/>
      <c r="HK303" s="354"/>
      <c r="HL303" s="354"/>
      <c r="HM303" s="354"/>
      <c r="HN303" s="354"/>
      <c r="HO303" s="354"/>
      <c r="HP303" s="354"/>
      <c r="HQ303" s="354"/>
      <c r="HR303" s="354"/>
      <c r="HS303" s="354"/>
      <c r="HT303" s="354"/>
      <c r="HU303" s="354"/>
      <c r="HV303" s="354"/>
      <c r="HW303" s="354"/>
      <c r="HX303" s="354"/>
      <c r="HY303" s="354"/>
      <c r="HZ303" s="354"/>
      <c r="IA303" s="354"/>
      <c r="IB303" s="354"/>
      <c r="IC303" s="354"/>
      <c r="ID303" s="354"/>
      <c r="IE303" s="354"/>
      <c r="IF303" s="354"/>
      <c r="IG303" s="354"/>
      <c r="IH303" s="354"/>
      <c r="II303" s="354"/>
      <c r="IJ303" s="354"/>
      <c r="IK303" s="354"/>
      <c r="IL303" s="354"/>
      <c r="IM303" s="354"/>
      <c r="IN303" s="354"/>
    </row>
    <row r="304" spans="1:248">
      <c r="A304" s="809" t="s">
        <v>731</v>
      </c>
      <c r="B304" s="810"/>
      <c r="C304" s="810"/>
      <c r="D304" s="810"/>
      <c r="E304" s="811"/>
      <c r="F304" s="353"/>
      <c r="G304" s="354"/>
      <c r="H304" s="354"/>
      <c r="I304" s="354"/>
      <c r="J304" s="354"/>
      <c r="K304" s="354"/>
      <c r="L304" s="354"/>
      <c r="M304" s="354"/>
      <c r="N304" s="354"/>
      <c r="O304" s="354"/>
      <c r="P304" s="354"/>
      <c r="Q304" s="354"/>
      <c r="R304" s="354"/>
      <c r="S304" s="354"/>
      <c r="T304" s="354"/>
      <c r="U304" s="354"/>
      <c r="V304" s="354"/>
      <c r="W304" s="354"/>
      <c r="X304" s="354"/>
      <c r="Y304" s="354"/>
      <c r="Z304" s="354"/>
      <c r="AA304" s="354"/>
      <c r="AB304" s="354"/>
      <c r="AC304" s="354"/>
      <c r="AD304" s="354"/>
      <c r="AE304" s="354"/>
      <c r="AF304" s="354"/>
      <c r="AG304" s="354"/>
      <c r="AH304" s="354"/>
      <c r="AI304" s="354"/>
      <c r="AJ304" s="354"/>
      <c r="AK304" s="354"/>
      <c r="AL304" s="354"/>
      <c r="AM304" s="354"/>
      <c r="AN304" s="354"/>
      <c r="AO304" s="354"/>
      <c r="AP304" s="354"/>
      <c r="AQ304" s="354"/>
      <c r="AR304" s="354"/>
      <c r="AS304" s="354"/>
      <c r="AT304" s="354"/>
      <c r="AU304" s="354"/>
      <c r="AV304" s="354"/>
      <c r="AW304" s="354"/>
      <c r="AX304" s="354"/>
      <c r="AY304" s="354"/>
      <c r="AZ304" s="354"/>
      <c r="BA304" s="354"/>
      <c r="BB304" s="354"/>
      <c r="BC304" s="354"/>
      <c r="BD304" s="354"/>
      <c r="BE304" s="354"/>
      <c r="BF304" s="354"/>
      <c r="BG304" s="354"/>
      <c r="BH304" s="354"/>
      <c r="BI304" s="354"/>
      <c r="BJ304" s="354"/>
      <c r="BK304" s="354"/>
      <c r="BL304" s="354"/>
      <c r="BM304" s="354"/>
      <c r="BN304" s="354"/>
      <c r="BO304" s="354"/>
      <c r="BP304" s="354"/>
      <c r="BQ304" s="354"/>
      <c r="BR304" s="354"/>
      <c r="BS304" s="354"/>
      <c r="BT304" s="354"/>
      <c r="BU304" s="354"/>
      <c r="BV304" s="354"/>
      <c r="BW304" s="354"/>
      <c r="BX304" s="354"/>
      <c r="BY304" s="354"/>
      <c r="BZ304" s="354"/>
      <c r="CA304" s="354"/>
      <c r="CB304" s="354"/>
      <c r="CC304" s="354"/>
      <c r="CD304" s="354"/>
      <c r="CE304" s="354"/>
      <c r="CF304" s="354"/>
      <c r="CG304" s="354"/>
      <c r="CH304" s="354"/>
      <c r="CI304" s="354"/>
      <c r="CJ304" s="354"/>
      <c r="CK304" s="354"/>
      <c r="CL304" s="354"/>
      <c r="CM304" s="354"/>
      <c r="CN304" s="354"/>
      <c r="CO304" s="354"/>
      <c r="CP304" s="354"/>
      <c r="CQ304" s="354"/>
      <c r="CR304" s="354"/>
      <c r="CS304" s="354"/>
      <c r="CT304" s="354"/>
      <c r="CU304" s="354"/>
      <c r="CV304" s="354"/>
      <c r="CW304" s="354"/>
      <c r="CX304" s="354"/>
      <c r="CY304" s="354"/>
      <c r="CZ304" s="354"/>
      <c r="DA304" s="354"/>
      <c r="DB304" s="354"/>
      <c r="DC304" s="354"/>
      <c r="DD304" s="354"/>
      <c r="DE304" s="354"/>
      <c r="DF304" s="354"/>
      <c r="DG304" s="354"/>
      <c r="DH304" s="354"/>
      <c r="DI304" s="354"/>
      <c r="DJ304" s="354"/>
      <c r="DK304" s="354"/>
      <c r="DL304" s="354"/>
      <c r="DM304" s="354"/>
      <c r="DN304" s="354"/>
      <c r="DO304" s="354"/>
      <c r="DP304" s="354"/>
      <c r="DQ304" s="354"/>
      <c r="DR304" s="354"/>
      <c r="DS304" s="354"/>
      <c r="DT304" s="354"/>
      <c r="DU304" s="354"/>
      <c r="DV304" s="354"/>
      <c r="DW304" s="354"/>
      <c r="DX304" s="354"/>
      <c r="DY304" s="354"/>
      <c r="DZ304" s="354"/>
      <c r="EA304" s="354"/>
      <c r="EB304" s="354"/>
      <c r="EC304" s="354"/>
      <c r="ED304" s="354"/>
      <c r="EE304" s="354"/>
      <c r="EF304" s="354"/>
      <c r="EG304" s="354"/>
      <c r="EH304" s="354"/>
      <c r="EI304" s="354"/>
      <c r="EJ304" s="354"/>
      <c r="EK304" s="354"/>
      <c r="EL304" s="354"/>
      <c r="EM304" s="354"/>
      <c r="EN304" s="354"/>
      <c r="EO304" s="354"/>
      <c r="EP304" s="354"/>
      <c r="EQ304" s="354"/>
      <c r="ER304" s="354"/>
      <c r="ES304" s="354"/>
      <c r="ET304" s="354"/>
      <c r="EU304" s="354"/>
      <c r="EV304" s="354"/>
      <c r="EW304" s="354"/>
      <c r="EX304" s="354"/>
      <c r="EY304" s="354"/>
      <c r="EZ304" s="354"/>
      <c r="FA304" s="354"/>
      <c r="FB304" s="354"/>
      <c r="FC304" s="354"/>
      <c r="FD304" s="354"/>
      <c r="FE304" s="354"/>
      <c r="FF304" s="354"/>
      <c r="FG304" s="354"/>
      <c r="FH304" s="354"/>
      <c r="FI304" s="354"/>
      <c r="FJ304" s="354"/>
      <c r="FK304" s="354"/>
      <c r="FL304" s="354"/>
      <c r="FM304" s="354"/>
      <c r="FN304" s="354"/>
      <c r="FO304" s="354"/>
      <c r="FP304" s="354"/>
      <c r="FQ304" s="354"/>
      <c r="FR304" s="354"/>
      <c r="FS304" s="354"/>
      <c r="FT304" s="354"/>
      <c r="FU304" s="354"/>
      <c r="FV304" s="354"/>
      <c r="FW304" s="354"/>
      <c r="FX304" s="354"/>
      <c r="FY304" s="354"/>
      <c r="FZ304" s="354"/>
      <c r="GA304" s="354"/>
      <c r="GB304" s="354"/>
      <c r="GC304" s="354"/>
      <c r="GD304" s="354"/>
      <c r="GE304" s="354"/>
      <c r="GF304" s="354"/>
      <c r="GG304" s="354"/>
      <c r="GH304" s="354"/>
      <c r="GI304" s="354"/>
      <c r="GJ304" s="354"/>
      <c r="GK304" s="354"/>
      <c r="GL304" s="354"/>
      <c r="GM304" s="354"/>
      <c r="GN304" s="354"/>
      <c r="GO304" s="354"/>
      <c r="GP304" s="354"/>
      <c r="GQ304" s="354"/>
      <c r="GR304" s="354"/>
      <c r="GS304" s="354"/>
      <c r="GT304" s="354"/>
      <c r="GU304" s="354"/>
      <c r="GV304" s="354"/>
      <c r="GW304" s="354"/>
      <c r="GX304" s="354"/>
      <c r="GY304" s="354"/>
      <c r="GZ304" s="354"/>
      <c r="HA304" s="354"/>
      <c r="HB304" s="354"/>
      <c r="HC304" s="354"/>
      <c r="HD304" s="354"/>
      <c r="HE304" s="354"/>
      <c r="HF304" s="354"/>
      <c r="HG304" s="354"/>
      <c r="HH304" s="354"/>
      <c r="HI304" s="354"/>
      <c r="HJ304" s="354"/>
      <c r="HK304" s="354"/>
      <c r="HL304" s="354"/>
      <c r="HM304" s="354"/>
      <c r="HN304" s="354"/>
      <c r="HO304" s="354"/>
      <c r="HP304" s="354"/>
      <c r="HQ304" s="354"/>
      <c r="HR304" s="354"/>
      <c r="HS304" s="354"/>
      <c r="HT304" s="354"/>
      <c r="HU304" s="354"/>
      <c r="HV304" s="354"/>
      <c r="HW304" s="354"/>
      <c r="HX304" s="354"/>
      <c r="HY304" s="354"/>
      <c r="HZ304" s="354"/>
      <c r="IA304" s="354"/>
      <c r="IB304" s="354"/>
      <c r="IC304" s="354"/>
      <c r="ID304" s="354"/>
      <c r="IE304" s="354"/>
      <c r="IF304" s="354"/>
      <c r="IG304" s="354"/>
      <c r="IH304" s="354"/>
      <c r="II304" s="354"/>
      <c r="IJ304" s="354"/>
      <c r="IK304" s="354"/>
      <c r="IL304" s="354"/>
      <c r="IM304" s="354"/>
      <c r="IN304" s="354"/>
    </row>
    <row r="305" spans="1:248" ht="51">
      <c r="A305" s="269" t="s">
        <v>732</v>
      </c>
      <c r="B305" s="376" t="s">
        <v>476</v>
      </c>
      <c r="C305" s="270">
        <v>97</v>
      </c>
      <c r="D305" s="373">
        <v>71</v>
      </c>
      <c r="E305" s="220">
        <f t="shared" si="12"/>
        <v>73.19587628865979</v>
      </c>
      <c r="F305" s="353"/>
      <c r="G305" s="354"/>
      <c r="H305" s="354"/>
      <c r="I305" s="354"/>
      <c r="J305" s="354"/>
      <c r="K305" s="354"/>
      <c r="L305" s="354"/>
      <c r="M305" s="354"/>
      <c r="N305" s="354"/>
      <c r="O305" s="354"/>
      <c r="P305" s="354"/>
      <c r="Q305" s="354"/>
      <c r="R305" s="354"/>
      <c r="S305" s="354"/>
      <c r="T305" s="354"/>
      <c r="U305" s="354"/>
      <c r="V305" s="354"/>
      <c r="W305" s="354"/>
      <c r="X305" s="354"/>
      <c r="Y305" s="354"/>
      <c r="Z305" s="354"/>
      <c r="AA305" s="354"/>
      <c r="AB305" s="354"/>
      <c r="AC305" s="354"/>
      <c r="AD305" s="354"/>
      <c r="AE305" s="354"/>
      <c r="AF305" s="354"/>
      <c r="AG305" s="354"/>
      <c r="AH305" s="354"/>
      <c r="AI305" s="354"/>
      <c r="AJ305" s="354"/>
      <c r="AK305" s="354"/>
      <c r="AL305" s="354"/>
      <c r="AM305" s="354"/>
      <c r="AN305" s="354"/>
      <c r="AO305" s="354"/>
      <c r="AP305" s="354"/>
      <c r="AQ305" s="354"/>
      <c r="AR305" s="354"/>
      <c r="AS305" s="354"/>
      <c r="AT305" s="354"/>
      <c r="AU305" s="354"/>
      <c r="AV305" s="354"/>
      <c r="AW305" s="354"/>
      <c r="AX305" s="354"/>
      <c r="AY305" s="354"/>
      <c r="AZ305" s="354"/>
      <c r="BA305" s="354"/>
      <c r="BB305" s="354"/>
      <c r="BC305" s="354"/>
      <c r="BD305" s="354"/>
      <c r="BE305" s="354"/>
      <c r="BF305" s="354"/>
      <c r="BG305" s="354"/>
      <c r="BH305" s="354"/>
      <c r="BI305" s="354"/>
      <c r="BJ305" s="354"/>
      <c r="BK305" s="354"/>
      <c r="BL305" s="354"/>
      <c r="BM305" s="354"/>
      <c r="BN305" s="354"/>
      <c r="BO305" s="354"/>
      <c r="BP305" s="354"/>
      <c r="BQ305" s="354"/>
      <c r="BR305" s="354"/>
      <c r="BS305" s="354"/>
      <c r="BT305" s="354"/>
      <c r="BU305" s="354"/>
      <c r="BV305" s="354"/>
      <c r="BW305" s="354"/>
      <c r="BX305" s="354"/>
      <c r="BY305" s="354"/>
      <c r="BZ305" s="354"/>
      <c r="CA305" s="354"/>
      <c r="CB305" s="354"/>
      <c r="CC305" s="354"/>
      <c r="CD305" s="354"/>
      <c r="CE305" s="354"/>
      <c r="CF305" s="354"/>
      <c r="CG305" s="354"/>
      <c r="CH305" s="354"/>
      <c r="CI305" s="354"/>
      <c r="CJ305" s="354"/>
      <c r="CK305" s="354"/>
      <c r="CL305" s="354"/>
      <c r="CM305" s="354"/>
      <c r="CN305" s="354"/>
      <c r="CO305" s="354"/>
      <c r="CP305" s="354"/>
      <c r="CQ305" s="354"/>
      <c r="CR305" s="354"/>
      <c r="CS305" s="354"/>
      <c r="CT305" s="354"/>
      <c r="CU305" s="354"/>
      <c r="CV305" s="354"/>
      <c r="CW305" s="354"/>
      <c r="CX305" s="354"/>
      <c r="CY305" s="354"/>
      <c r="CZ305" s="354"/>
      <c r="DA305" s="354"/>
      <c r="DB305" s="354"/>
      <c r="DC305" s="354"/>
      <c r="DD305" s="354"/>
      <c r="DE305" s="354"/>
      <c r="DF305" s="354"/>
      <c r="DG305" s="354"/>
      <c r="DH305" s="354"/>
      <c r="DI305" s="354"/>
      <c r="DJ305" s="354"/>
      <c r="DK305" s="354"/>
      <c r="DL305" s="354"/>
      <c r="DM305" s="354"/>
      <c r="DN305" s="354"/>
      <c r="DO305" s="354"/>
      <c r="DP305" s="354"/>
      <c r="DQ305" s="354"/>
      <c r="DR305" s="354"/>
      <c r="DS305" s="354"/>
      <c r="DT305" s="354"/>
      <c r="DU305" s="354"/>
      <c r="DV305" s="354"/>
      <c r="DW305" s="354"/>
      <c r="DX305" s="354"/>
      <c r="DY305" s="354"/>
      <c r="DZ305" s="354"/>
      <c r="EA305" s="354"/>
      <c r="EB305" s="354"/>
      <c r="EC305" s="354"/>
      <c r="ED305" s="354"/>
      <c r="EE305" s="354"/>
      <c r="EF305" s="354"/>
      <c r="EG305" s="354"/>
      <c r="EH305" s="354"/>
      <c r="EI305" s="354"/>
      <c r="EJ305" s="354"/>
      <c r="EK305" s="354"/>
      <c r="EL305" s="354"/>
      <c r="EM305" s="354"/>
      <c r="EN305" s="354"/>
      <c r="EO305" s="354"/>
      <c r="EP305" s="354"/>
      <c r="EQ305" s="354"/>
      <c r="ER305" s="354"/>
      <c r="ES305" s="354"/>
      <c r="ET305" s="354"/>
      <c r="EU305" s="354"/>
      <c r="EV305" s="354"/>
      <c r="EW305" s="354"/>
      <c r="EX305" s="354"/>
      <c r="EY305" s="354"/>
      <c r="EZ305" s="354"/>
      <c r="FA305" s="354"/>
      <c r="FB305" s="354"/>
      <c r="FC305" s="354"/>
      <c r="FD305" s="354"/>
      <c r="FE305" s="354"/>
      <c r="FF305" s="354"/>
      <c r="FG305" s="354"/>
      <c r="FH305" s="354"/>
      <c r="FI305" s="354"/>
      <c r="FJ305" s="354"/>
      <c r="FK305" s="354"/>
      <c r="FL305" s="354"/>
      <c r="FM305" s="354"/>
      <c r="FN305" s="354"/>
      <c r="FO305" s="354"/>
      <c r="FP305" s="354"/>
      <c r="FQ305" s="354"/>
      <c r="FR305" s="354"/>
      <c r="FS305" s="354"/>
      <c r="FT305" s="354"/>
      <c r="FU305" s="354"/>
      <c r="FV305" s="354"/>
      <c r="FW305" s="354"/>
      <c r="FX305" s="354"/>
      <c r="FY305" s="354"/>
      <c r="FZ305" s="354"/>
      <c r="GA305" s="354"/>
      <c r="GB305" s="354"/>
      <c r="GC305" s="354"/>
      <c r="GD305" s="354"/>
      <c r="GE305" s="354"/>
      <c r="GF305" s="354"/>
      <c r="GG305" s="354"/>
      <c r="GH305" s="354"/>
      <c r="GI305" s="354"/>
      <c r="GJ305" s="354"/>
      <c r="GK305" s="354"/>
      <c r="GL305" s="354"/>
      <c r="GM305" s="354"/>
      <c r="GN305" s="354"/>
      <c r="GO305" s="354"/>
      <c r="GP305" s="354"/>
      <c r="GQ305" s="354"/>
      <c r="GR305" s="354"/>
      <c r="GS305" s="354"/>
      <c r="GT305" s="354"/>
      <c r="GU305" s="354"/>
      <c r="GV305" s="354"/>
      <c r="GW305" s="354"/>
      <c r="GX305" s="354"/>
      <c r="GY305" s="354"/>
      <c r="GZ305" s="354"/>
      <c r="HA305" s="354"/>
      <c r="HB305" s="354"/>
      <c r="HC305" s="354"/>
      <c r="HD305" s="354"/>
      <c r="HE305" s="354"/>
      <c r="HF305" s="354"/>
      <c r="HG305" s="354"/>
      <c r="HH305" s="354"/>
      <c r="HI305" s="354"/>
      <c r="HJ305" s="354"/>
      <c r="HK305" s="354"/>
      <c r="HL305" s="354"/>
      <c r="HM305" s="354"/>
      <c r="HN305" s="354"/>
      <c r="HO305" s="354"/>
      <c r="HP305" s="354"/>
      <c r="HQ305" s="354"/>
      <c r="HR305" s="354"/>
      <c r="HS305" s="354"/>
      <c r="HT305" s="354"/>
      <c r="HU305" s="354"/>
      <c r="HV305" s="354"/>
      <c r="HW305" s="354"/>
      <c r="HX305" s="354"/>
      <c r="HY305" s="354"/>
      <c r="HZ305" s="354"/>
      <c r="IA305" s="354"/>
      <c r="IB305" s="354"/>
      <c r="IC305" s="354"/>
      <c r="ID305" s="354"/>
      <c r="IE305" s="354"/>
      <c r="IF305" s="354"/>
      <c r="IG305" s="354"/>
      <c r="IH305" s="354"/>
      <c r="II305" s="354"/>
      <c r="IJ305" s="354"/>
      <c r="IK305" s="354"/>
      <c r="IL305" s="354"/>
      <c r="IM305" s="354"/>
      <c r="IN305" s="354"/>
    </row>
    <row r="306" spans="1:248">
      <c r="A306" s="269" t="s">
        <v>733</v>
      </c>
      <c r="B306" s="376" t="s">
        <v>476</v>
      </c>
      <c r="C306" s="270">
        <v>34</v>
      </c>
      <c r="D306" s="373">
        <v>35</v>
      </c>
      <c r="E306" s="220">
        <f t="shared" si="12"/>
        <v>102.94117647058823</v>
      </c>
      <c r="F306" s="353"/>
      <c r="G306" s="354"/>
      <c r="H306" s="354"/>
      <c r="I306" s="354"/>
      <c r="J306" s="354"/>
      <c r="K306" s="354"/>
      <c r="L306" s="354"/>
      <c r="M306" s="354"/>
      <c r="N306" s="354"/>
      <c r="O306" s="354"/>
      <c r="P306" s="354"/>
      <c r="Q306" s="354"/>
      <c r="R306" s="354"/>
      <c r="S306" s="354"/>
      <c r="T306" s="354"/>
      <c r="U306" s="354"/>
      <c r="V306" s="354"/>
      <c r="W306" s="354"/>
      <c r="X306" s="354"/>
      <c r="Y306" s="354"/>
      <c r="Z306" s="354"/>
      <c r="AA306" s="354"/>
      <c r="AB306" s="354"/>
      <c r="AC306" s="354"/>
      <c r="AD306" s="354"/>
      <c r="AE306" s="354"/>
      <c r="AF306" s="354"/>
      <c r="AG306" s="354"/>
      <c r="AH306" s="354"/>
      <c r="AI306" s="354"/>
      <c r="AJ306" s="354"/>
      <c r="AK306" s="354"/>
      <c r="AL306" s="354"/>
      <c r="AM306" s="354"/>
      <c r="AN306" s="354"/>
      <c r="AO306" s="354"/>
      <c r="AP306" s="354"/>
      <c r="AQ306" s="354"/>
      <c r="AR306" s="354"/>
      <c r="AS306" s="354"/>
      <c r="AT306" s="354"/>
      <c r="AU306" s="354"/>
      <c r="AV306" s="354"/>
      <c r="AW306" s="354"/>
      <c r="AX306" s="354"/>
      <c r="AY306" s="354"/>
      <c r="AZ306" s="354"/>
      <c r="BA306" s="354"/>
      <c r="BB306" s="354"/>
      <c r="BC306" s="354"/>
      <c r="BD306" s="354"/>
      <c r="BE306" s="354"/>
      <c r="BF306" s="354"/>
      <c r="BG306" s="354"/>
      <c r="BH306" s="354"/>
      <c r="BI306" s="354"/>
      <c r="BJ306" s="354"/>
      <c r="BK306" s="354"/>
      <c r="BL306" s="354"/>
      <c r="BM306" s="354"/>
      <c r="BN306" s="354"/>
      <c r="BO306" s="354"/>
      <c r="BP306" s="354"/>
      <c r="BQ306" s="354"/>
      <c r="BR306" s="354"/>
      <c r="BS306" s="354"/>
      <c r="BT306" s="354"/>
      <c r="BU306" s="354"/>
      <c r="BV306" s="354"/>
      <c r="BW306" s="354"/>
      <c r="BX306" s="354"/>
      <c r="BY306" s="354"/>
      <c r="BZ306" s="354"/>
      <c r="CA306" s="354"/>
      <c r="CB306" s="354"/>
      <c r="CC306" s="354"/>
      <c r="CD306" s="354"/>
      <c r="CE306" s="354"/>
      <c r="CF306" s="354"/>
      <c r="CG306" s="354"/>
      <c r="CH306" s="354"/>
      <c r="CI306" s="354"/>
      <c r="CJ306" s="354"/>
      <c r="CK306" s="354"/>
      <c r="CL306" s="354"/>
      <c r="CM306" s="354"/>
      <c r="CN306" s="354"/>
      <c r="CO306" s="354"/>
      <c r="CP306" s="354"/>
      <c r="CQ306" s="354"/>
      <c r="CR306" s="354"/>
      <c r="CS306" s="354"/>
      <c r="CT306" s="354"/>
      <c r="CU306" s="354"/>
      <c r="CV306" s="354"/>
      <c r="CW306" s="354"/>
      <c r="CX306" s="354"/>
      <c r="CY306" s="354"/>
      <c r="CZ306" s="354"/>
      <c r="DA306" s="354"/>
      <c r="DB306" s="354"/>
      <c r="DC306" s="354"/>
      <c r="DD306" s="354"/>
      <c r="DE306" s="354"/>
      <c r="DF306" s="354"/>
      <c r="DG306" s="354"/>
      <c r="DH306" s="354"/>
      <c r="DI306" s="354"/>
      <c r="DJ306" s="354"/>
      <c r="DK306" s="354"/>
      <c r="DL306" s="354"/>
      <c r="DM306" s="354"/>
      <c r="DN306" s="354"/>
      <c r="DO306" s="354"/>
      <c r="DP306" s="354"/>
      <c r="DQ306" s="354"/>
      <c r="DR306" s="354"/>
      <c r="DS306" s="354"/>
      <c r="DT306" s="354"/>
      <c r="DU306" s="354"/>
      <c r="DV306" s="354"/>
      <c r="DW306" s="354"/>
      <c r="DX306" s="354"/>
      <c r="DY306" s="354"/>
      <c r="DZ306" s="354"/>
      <c r="EA306" s="354"/>
      <c r="EB306" s="354"/>
      <c r="EC306" s="354"/>
      <c r="ED306" s="354"/>
      <c r="EE306" s="354"/>
      <c r="EF306" s="354"/>
      <c r="EG306" s="354"/>
      <c r="EH306" s="354"/>
      <c r="EI306" s="354"/>
      <c r="EJ306" s="354"/>
      <c r="EK306" s="354"/>
      <c r="EL306" s="354"/>
      <c r="EM306" s="354"/>
      <c r="EN306" s="354"/>
      <c r="EO306" s="354"/>
      <c r="EP306" s="354"/>
      <c r="EQ306" s="354"/>
      <c r="ER306" s="354"/>
      <c r="ES306" s="354"/>
      <c r="ET306" s="354"/>
      <c r="EU306" s="354"/>
      <c r="EV306" s="354"/>
      <c r="EW306" s="354"/>
      <c r="EX306" s="354"/>
      <c r="EY306" s="354"/>
      <c r="EZ306" s="354"/>
      <c r="FA306" s="354"/>
      <c r="FB306" s="354"/>
      <c r="FC306" s="354"/>
      <c r="FD306" s="354"/>
      <c r="FE306" s="354"/>
      <c r="FF306" s="354"/>
      <c r="FG306" s="354"/>
      <c r="FH306" s="354"/>
      <c r="FI306" s="354"/>
      <c r="FJ306" s="354"/>
      <c r="FK306" s="354"/>
      <c r="FL306" s="354"/>
      <c r="FM306" s="354"/>
      <c r="FN306" s="354"/>
      <c r="FO306" s="354"/>
      <c r="FP306" s="354"/>
      <c r="FQ306" s="354"/>
      <c r="FR306" s="354"/>
      <c r="FS306" s="354"/>
      <c r="FT306" s="354"/>
      <c r="FU306" s="354"/>
      <c r="FV306" s="354"/>
      <c r="FW306" s="354"/>
      <c r="FX306" s="354"/>
      <c r="FY306" s="354"/>
      <c r="FZ306" s="354"/>
      <c r="GA306" s="354"/>
      <c r="GB306" s="354"/>
      <c r="GC306" s="354"/>
      <c r="GD306" s="354"/>
      <c r="GE306" s="354"/>
      <c r="GF306" s="354"/>
      <c r="GG306" s="354"/>
      <c r="GH306" s="354"/>
      <c r="GI306" s="354"/>
      <c r="GJ306" s="354"/>
      <c r="GK306" s="354"/>
      <c r="GL306" s="354"/>
      <c r="GM306" s="354"/>
      <c r="GN306" s="354"/>
      <c r="GO306" s="354"/>
      <c r="GP306" s="354"/>
      <c r="GQ306" s="354"/>
      <c r="GR306" s="354"/>
      <c r="GS306" s="354"/>
      <c r="GT306" s="354"/>
      <c r="GU306" s="354"/>
      <c r="GV306" s="354"/>
      <c r="GW306" s="354"/>
      <c r="GX306" s="354"/>
      <c r="GY306" s="354"/>
      <c r="GZ306" s="354"/>
      <c r="HA306" s="354"/>
      <c r="HB306" s="354"/>
      <c r="HC306" s="354"/>
      <c r="HD306" s="354"/>
      <c r="HE306" s="354"/>
      <c r="HF306" s="354"/>
      <c r="HG306" s="354"/>
      <c r="HH306" s="354"/>
      <c r="HI306" s="354"/>
      <c r="HJ306" s="354"/>
      <c r="HK306" s="354"/>
      <c r="HL306" s="354"/>
      <c r="HM306" s="354"/>
      <c r="HN306" s="354"/>
      <c r="HO306" s="354"/>
      <c r="HP306" s="354"/>
      <c r="HQ306" s="354"/>
      <c r="HR306" s="354"/>
      <c r="HS306" s="354"/>
      <c r="HT306" s="354"/>
      <c r="HU306" s="354"/>
      <c r="HV306" s="354"/>
      <c r="HW306" s="354"/>
      <c r="HX306" s="354"/>
      <c r="HY306" s="354"/>
      <c r="HZ306" s="354"/>
      <c r="IA306" s="354"/>
      <c r="IB306" s="354"/>
      <c r="IC306" s="354"/>
      <c r="ID306" s="354"/>
      <c r="IE306" s="354"/>
      <c r="IF306" s="354"/>
      <c r="IG306" s="354"/>
      <c r="IH306" s="354"/>
      <c r="II306" s="354"/>
      <c r="IJ306" s="354"/>
      <c r="IK306" s="354"/>
      <c r="IL306" s="354"/>
      <c r="IM306" s="354"/>
      <c r="IN306" s="354"/>
    </row>
    <row r="307" spans="1:248">
      <c r="A307" s="269" t="s">
        <v>734</v>
      </c>
      <c r="B307" s="376" t="s">
        <v>476</v>
      </c>
      <c r="C307" s="270">
        <v>11</v>
      </c>
      <c r="D307" s="373">
        <v>26</v>
      </c>
      <c r="E307" s="220">
        <v>100</v>
      </c>
      <c r="F307" s="353"/>
      <c r="G307" s="354"/>
      <c r="H307" s="354"/>
      <c r="I307" s="354"/>
      <c r="J307" s="354"/>
      <c r="K307" s="354"/>
      <c r="L307" s="354"/>
      <c r="M307" s="354"/>
      <c r="N307" s="354"/>
      <c r="O307" s="354"/>
      <c r="P307" s="354"/>
      <c r="Q307" s="354"/>
      <c r="R307" s="354"/>
      <c r="S307" s="354"/>
      <c r="T307" s="354"/>
      <c r="U307" s="354"/>
      <c r="V307" s="354"/>
      <c r="W307" s="354"/>
      <c r="X307" s="354"/>
      <c r="Y307" s="354"/>
      <c r="Z307" s="354"/>
      <c r="AA307" s="354"/>
      <c r="AB307" s="354"/>
      <c r="AC307" s="354"/>
      <c r="AD307" s="354"/>
      <c r="AE307" s="354"/>
      <c r="AF307" s="354"/>
      <c r="AG307" s="354"/>
      <c r="AH307" s="354"/>
      <c r="AI307" s="354"/>
      <c r="AJ307" s="354"/>
      <c r="AK307" s="354"/>
      <c r="AL307" s="354"/>
      <c r="AM307" s="354"/>
      <c r="AN307" s="354"/>
      <c r="AO307" s="354"/>
      <c r="AP307" s="354"/>
      <c r="AQ307" s="354"/>
      <c r="AR307" s="354"/>
      <c r="AS307" s="354"/>
      <c r="AT307" s="354"/>
      <c r="AU307" s="354"/>
      <c r="AV307" s="354"/>
      <c r="AW307" s="354"/>
      <c r="AX307" s="354"/>
      <c r="AY307" s="354"/>
      <c r="AZ307" s="354"/>
      <c r="BA307" s="354"/>
      <c r="BB307" s="354"/>
      <c r="BC307" s="354"/>
      <c r="BD307" s="354"/>
      <c r="BE307" s="354"/>
      <c r="BF307" s="354"/>
      <c r="BG307" s="354"/>
      <c r="BH307" s="354"/>
      <c r="BI307" s="354"/>
      <c r="BJ307" s="354"/>
      <c r="BK307" s="354"/>
      <c r="BL307" s="354"/>
      <c r="BM307" s="354"/>
      <c r="BN307" s="354"/>
      <c r="BO307" s="354"/>
      <c r="BP307" s="354"/>
      <c r="BQ307" s="354"/>
      <c r="BR307" s="354"/>
      <c r="BS307" s="354"/>
      <c r="BT307" s="354"/>
      <c r="BU307" s="354"/>
      <c r="BV307" s="354"/>
      <c r="BW307" s="354"/>
      <c r="BX307" s="354"/>
      <c r="BY307" s="354"/>
      <c r="BZ307" s="354"/>
      <c r="CA307" s="354"/>
      <c r="CB307" s="354"/>
      <c r="CC307" s="354"/>
      <c r="CD307" s="354"/>
      <c r="CE307" s="354"/>
      <c r="CF307" s="354"/>
      <c r="CG307" s="354"/>
      <c r="CH307" s="354"/>
      <c r="CI307" s="354"/>
      <c r="CJ307" s="354"/>
      <c r="CK307" s="354"/>
      <c r="CL307" s="354"/>
      <c r="CM307" s="354"/>
      <c r="CN307" s="354"/>
      <c r="CO307" s="354"/>
      <c r="CP307" s="354"/>
      <c r="CQ307" s="354"/>
      <c r="CR307" s="354"/>
      <c r="CS307" s="354"/>
      <c r="CT307" s="354"/>
      <c r="CU307" s="354"/>
      <c r="CV307" s="354"/>
      <c r="CW307" s="354"/>
      <c r="CX307" s="354"/>
      <c r="CY307" s="354"/>
      <c r="CZ307" s="354"/>
      <c r="DA307" s="354"/>
      <c r="DB307" s="354"/>
      <c r="DC307" s="354"/>
      <c r="DD307" s="354"/>
      <c r="DE307" s="354"/>
      <c r="DF307" s="354"/>
      <c r="DG307" s="354"/>
      <c r="DH307" s="354"/>
      <c r="DI307" s="354"/>
      <c r="DJ307" s="354"/>
      <c r="DK307" s="354"/>
      <c r="DL307" s="354"/>
      <c r="DM307" s="354"/>
      <c r="DN307" s="354"/>
      <c r="DO307" s="354"/>
      <c r="DP307" s="354"/>
      <c r="DQ307" s="354"/>
      <c r="DR307" s="354"/>
      <c r="DS307" s="354"/>
      <c r="DT307" s="354"/>
      <c r="DU307" s="354"/>
      <c r="DV307" s="354"/>
      <c r="DW307" s="354"/>
      <c r="DX307" s="354"/>
      <c r="DY307" s="354"/>
      <c r="DZ307" s="354"/>
      <c r="EA307" s="354"/>
      <c r="EB307" s="354"/>
      <c r="EC307" s="354"/>
      <c r="ED307" s="354"/>
      <c r="EE307" s="354"/>
      <c r="EF307" s="354"/>
      <c r="EG307" s="354"/>
      <c r="EH307" s="354"/>
      <c r="EI307" s="354"/>
      <c r="EJ307" s="354"/>
      <c r="EK307" s="354"/>
      <c r="EL307" s="354"/>
      <c r="EM307" s="354"/>
      <c r="EN307" s="354"/>
      <c r="EO307" s="354"/>
      <c r="EP307" s="354"/>
      <c r="EQ307" s="354"/>
      <c r="ER307" s="354"/>
      <c r="ES307" s="354"/>
      <c r="ET307" s="354"/>
      <c r="EU307" s="354"/>
      <c r="EV307" s="354"/>
      <c r="EW307" s="354"/>
      <c r="EX307" s="354"/>
      <c r="EY307" s="354"/>
      <c r="EZ307" s="354"/>
      <c r="FA307" s="354"/>
      <c r="FB307" s="354"/>
      <c r="FC307" s="354"/>
      <c r="FD307" s="354"/>
      <c r="FE307" s="354"/>
      <c r="FF307" s="354"/>
      <c r="FG307" s="354"/>
      <c r="FH307" s="354"/>
      <c r="FI307" s="354"/>
      <c r="FJ307" s="354"/>
      <c r="FK307" s="354"/>
      <c r="FL307" s="354"/>
      <c r="FM307" s="354"/>
      <c r="FN307" s="354"/>
      <c r="FO307" s="354"/>
      <c r="FP307" s="354"/>
      <c r="FQ307" s="354"/>
      <c r="FR307" s="354"/>
      <c r="FS307" s="354"/>
      <c r="FT307" s="354"/>
      <c r="FU307" s="354"/>
      <c r="FV307" s="354"/>
      <c r="FW307" s="354"/>
      <c r="FX307" s="354"/>
      <c r="FY307" s="354"/>
      <c r="FZ307" s="354"/>
      <c r="GA307" s="354"/>
      <c r="GB307" s="354"/>
      <c r="GC307" s="354"/>
      <c r="GD307" s="354"/>
      <c r="GE307" s="354"/>
      <c r="GF307" s="354"/>
      <c r="GG307" s="354"/>
      <c r="GH307" s="354"/>
      <c r="GI307" s="354"/>
      <c r="GJ307" s="354"/>
      <c r="GK307" s="354"/>
      <c r="GL307" s="354"/>
      <c r="GM307" s="354"/>
      <c r="GN307" s="354"/>
      <c r="GO307" s="354"/>
      <c r="GP307" s="354"/>
      <c r="GQ307" s="354"/>
      <c r="GR307" s="354"/>
      <c r="GS307" s="354"/>
      <c r="GT307" s="354"/>
      <c r="GU307" s="354"/>
      <c r="GV307" s="354"/>
      <c r="GW307" s="354"/>
      <c r="GX307" s="354"/>
      <c r="GY307" s="354"/>
      <c r="GZ307" s="354"/>
      <c r="HA307" s="354"/>
      <c r="HB307" s="354"/>
      <c r="HC307" s="354"/>
      <c r="HD307" s="354"/>
      <c r="HE307" s="354"/>
      <c r="HF307" s="354"/>
      <c r="HG307" s="354"/>
      <c r="HH307" s="354"/>
      <c r="HI307" s="354"/>
      <c r="HJ307" s="354"/>
      <c r="HK307" s="354"/>
      <c r="HL307" s="354"/>
      <c r="HM307" s="354"/>
      <c r="HN307" s="354"/>
      <c r="HO307" s="354"/>
      <c r="HP307" s="354"/>
      <c r="HQ307" s="354"/>
      <c r="HR307" s="354"/>
      <c r="HS307" s="354"/>
      <c r="HT307" s="354"/>
      <c r="HU307" s="354"/>
      <c r="HV307" s="354"/>
      <c r="HW307" s="354"/>
      <c r="HX307" s="354"/>
      <c r="HY307" s="354"/>
      <c r="HZ307" s="354"/>
      <c r="IA307" s="354"/>
      <c r="IB307" s="354"/>
      <c r="IC307" s="354"/>
      <c r="ID307" s="354"/>
      <c r="IE307" s="354"/>
      <c r="IF307" s="354"/>
      <c r="IG307" s="354"/>
      <c r="IH307" s="354"/>
      <c r="II307" s="354"/>
      <c r="IJ307" s="354"/>
      <c r="IK307" s="354"/>
      <c r="IL307" s="354"/>
      <c r="IM307" s="354"/>
      <c r="IN307" s="354"/>
    </row>
    <row r="308" spans="1:248">
      <c r="A308" s="809" t="s">
        <v>735</v>
      </c>
      <c r="B308" s="810"/>
      <c r="C308" s="810"/>
      <c r="D308" s="810"/>
      <c r="E308" s="811"/>
      <c r="F308" s="353"/>
      <c r="G308" s="354"/>
      <c r="H308" s="354"/>
      <c r="I308" s="354"/>
      <c r="J308" s="354"/>
      <c r="K308" s="354"/>
      <c r="L308" s="354"/>
      <c r="M308" s="354"/>
      <c r="N308" s="354"/>
      <c r="O308" s="354"/>
      <c r="P308" s="354"/>
      <c r="Q308" s="354"/>
      <c r="R308" s="354"/>
      <c r="S308" s="354"/>
      <c r="T308" s="354"/>
      <c r="U308" s="354"/>
      <c r="V308" s="354"/>
      <c r="W308" s="354"/>
      <c r="X308" s="354"/>
      <c r="Y308" s="354"/>
      <c r="Z308" s="354"/>
      <c r="AA308" s="354"/>
      <c r="AB308" s="354"/>
      <c r="AC308" s="354"/>
      <c r="AD308" s="354"/>
      <c r="AE308" s="354"/>
      <c r="AF308" s="354"/>
      <c r="AG308" s="354"/>
      <c r="AH308" s="354"/>
      <c r="AI308" s="354"/>
      <c r="AJ308" s="354"/>
      <c r="AK308" s="354"/>
      <c r="AL308" s="354"/>
      <c r="AM308" s="354"/>
      <c r="AN308" s="354"/>
      <c r="AO308" s="354"/>
      <c r="AP308" s="354"/>
      <c r="AQ308" s="354"/>
      <c r="AR308" s="354"/>
      <c r="AS308" s="354"/>
      <c r="AT308" s="354"/>
      <c r="AU308" s="354"/>
      <c r="AV308" s="354"/>
      <c r="AW308" s="354"/>
      <c r="AX308" s="354"/>
      <c r="AY308" s="354"/>
      <c r="AZ308" s="354"/>
      <c r="BA308" s="354"/>
      <c r="BB308" s="354"/>
      <c r="BC308" s="354"/>
      <c r="BD308" s="354"/>
      <c r="BE308" s="354"/>
      <c r="BF308" s="354"/>
      <c r="BG308" s="354"/>
      <c r="BH308" s="354"/>
      <c r="BI308" s="354"/>
      <c r="BJ308" s="354"/>
      <c r="BK308" s="354"/>
      <c r="BL308" s="354"/>
      <c r="BM308" s="354"/>
      <c r="BN308" s="354"/>
      <c r="BO308" s="354"/>
      <c r="BP308" s="354"/>
      <c r="BQ308" s="354"/>
      <c r="BR308" s="354"/>
      <c r="BS308" s="354"/>
      <c r="BT308" s="354"/>
      <c r="BU308" s="354"/>
      <c r="BV308" s="354"/>
      <c r="BW308" s="354"/>
      <c r="BX308" s="354"/>
      <c r="BY308" s="354"/>
      <c r="BZ308" s="354"/>
      <c r="CA308" s="354"/>
      <c r="CB308" s="354"/>
      <c r="CC308" s="354"/>
      <c r="CD308" s="354"/>
      <c r="CE308" s="354"/>
      <c r="CF308" s="354"/>
      <c r="CG308" s="354"/>
      <c r="CH308" s="354"/>
      <c r="CI308" s="354"/>
      <c r="CJ308" s="354"/>
      <c r="CK308" s="354"/>
      <c r="CL308" s="354"/>
      <c r="CM308" s="354"/>
      <c r="CN308" s="354"/>
      <c r="CO308" s="354"/>
      <c r="CP308" s="354"/>
      <c r="CQ308" s="354"/>
      <c r="CR308" s="354"/>
      <c r="CS308" s="354"/>
      <c r="CT308" s="354"/>
      <c r="CU308" s="354"/>
      <c r="CV308" s="354"/>
      <c r="CW308" s="354"/>
      <c r="CX308" s="354"/>
      <c r="CY308" s="354"/>
      <c r="CZ308" s="354"/>
      <c r="DA308" s="354"/>
      <c r="DB308" s="354"/>
      <c r="DC308" s="354"/>
      <c r="DD308" s="354"/>
      <c r="DE308" s="354"/>
      <c r="DF308" s="354"/>
      <c r="DG308" s="354"/>
      <c r="DH308" s="354"/>
      <c r="DI308" s="354"/>
      <c r="DJ308" s="354"/>
      <c r="DK308" s="354"/>
      <c r="DL308" s="354"/>
      <c r="DM308" s="354"/>
      <c r="DN308" s="354"/>
      <c r="DO308" s="354"/>
      <c r="DP308" s="354"/>
      <c r="DQ308" s="354"/>
      <c r="DR308" s="354"/>
      <c r="DS308" s="354"/>
      <c r="DT308" s="354"/>
      <c r="DU308" s="354"/>
      <c r="DV308" s="354"/>
      <c r="DW308" s="354"/>
      <c r="DX308" s="354"/>
      <c r="DY308" s="354"/>
      <c r="DZ308" s="354"/>
      <c r="EA308" s="354"/>
      <c r="EB308" s="354"/>
      <c r="EC308" s="354"/>
      <c r="ED308" s="354"/>
      <c r="EE308" s="354"/>
      <c r="EF308" s="354"/>
      <c r="EG308" s="354"/>
      <c r="EH308" s="354"/>
      <c r="EI308" s="354"/>
      <c r="EJ308" s="354"/>
      <c r="EK308" s="354"/>
      <c r="EL308" s="354"/>
      <c r="EM308" s="354"/>
      <c r="EN308" s="354"/>
      <c r="EO308" s="354"/>
      <c r="EP308" s="354"/>
      <c r="EQ308" s="354"/>
      <c r="ER308" s="354"/>
      <c r="ES308" s="354"/>
      <c r="ET308" s="354"/>
      <c r="EU308" s="354"/>
      <c r="EV308" s="354"/>
      <c r="EW308" s="354"/>
      <c r="EX308" s="354"/>
      <c r="EY308" s="354"/>
      <c r="EZ308" s="354"/>
      <c r="FA308" s="354"/>
      <c r="FB308" s="354"/>
      <c r="FC308" s="354"/>
      <c r="FD308" s="354"/>
      <c r="FE308" s="354"/>
      <c r="FF308" s="354"/>
      <c r="FG308" s="354"/>
      <c r="FH308" s="354"/>
      <c r="FI308" s="354"/>
      <c r="FJ308" s="354"/>
      <c r="FK308" s="354"/>
      <c r="FL308" s="354"/>
      <c r="FM308" s="354"/>
      <c r="FN308" s="354"/>
      <c r="FO308" s="354"/>
      <c r="FP308" s="354"/>
      <c r="FQ308" s="354"/>
      <c r="FR308" s="354"/>
      <c r="FS308" s="354"/>
      <c r="FT308" s="354"/>
      <c r="FU308" s="354"/>
      <c r="FV308" s="354"/>
      <c r="FW308" s="354"/>
      <c r="FX308" s="354"/>
      <c r="FY308" s="354"/>
      <c r="FZ308" s="354"/>
      <c r="GA308" s="354"/>
      <c r="GB308" s="354"/>
      <c r="GC308" s="354"/>
      <c r="GD308" s="354"/>
      <c r="GE308" s="354"/>
      <c r="GF308" s="354"/>
      <c r="GG308" s="354"/>
      <c r="GH308" s="354"/>
      <c r="GI308" s="354"/>
      <c r="GJ308" s="354"/>
      <c r="GK308" s="354"/>
      <c r="GL308" s="354"/>
      <c r="GM308" s="354"/>
      <c r="GN308" s="354"/>
      <c r="GO308" s="354"/>
      <c r="GP308" s="354"/>
      <c r="GQ308" s="354"/>
      <c r="GR308" s="354"/>
      <c r="GS308" s="354"/>
      <c r="GT308" s="354"/>
      <c r="GU308" s="354"/>
      <c r="GV308" s="354"/>
      <c r="GW308" s="354"/>
      <c r="GX308" s="354"/>
      <c r="GY308" s="354"/>
      <c r="GZ308" s="354"/>
      <c r="HA308" s="354"/>
      <c r="HB308" s="354"/>
      <c r="HC308" s="354"/>
      <c r="HD308" s="354"/>
      <c r="HE308" s="354"/>
      <c r="HF308" s="354"/>
      <c r="HG308" s="354"/>
      <c r="HH308" s="354"/>
      <c r="HI308" s="354"/>
      <c r="HJ308" s="354"/>
      <c r="HK308" s="354"/>
      <c r="HL308" s="354"/>
      <c r="HM308" s="354"/>
      <c r="HN308" s="354"/>
      <c r="HO308" s="354"/>
      <c r="HP308" s="354"/>
      <c r="HQ308" s="354"/>
      <c r="HR308" s="354"/>
      <c r="HS308" s="354"/>
      <c r="HT308" s="354"/>
      <c r="HU308" s="354"/>
      <c r="HV308" s="354"/>
      <c r="HW308" s="354"/>
      <c r="HX308" s="354"/>
      <c r="HY308" s="354"/>
      <c r="HZ308" s="354"/>
      <c r="IA308" s="354"/>
      <c r="IB308" s="354"/>
      <c r="IC308" s="354"/>
      <c r="ID308" s="354"/>
      <c r="IE308" s="354"/>
      <c r="IF308" s="354"/>
      <c r="IG308" s="354"/>
      <c r="IH308" s="354"/>
      <c r="II308" s="354"/>
      <c r="IJ308" s="354"/>
      <c r="IK308" s="354"/>
      <c r="IL308" s="354"/>
      <c r="IM308" s="354"/>
      <c r="IN308" s="354"/>
    </row>
    <row r="309" spans="1:248" ht="38.25">
      <c r="A309" s="377" t="s">
        <v>736</v>
      </c>
      <c r="B309" s="376" t="s">
        <v>476</v>
      </c>
      <c r="C309" s="271">
        <v>19</v>
      </c>
      <c r="D309" s="373">
        <v>29.2</v>
      </c>
      <c r="E309" s="220">
        <v>100</v>
      </c>
      <c r="F309" s="353"/>
      <c r="G309" s="354"/>
      <c r="H309" s="354"/>
      <c r="I309" s="354"/>
      <c r="J309" s="354"/>
      <c r="K309" s="354"/>
      <c r="L309" s="354"/>
      <c r="M309" s="354"/>
      <c r="N309" s="354"/>
      <c r="O309" s="354"/>
      <c r="P309" s="354"/>
      <c r="Q309" s="354"/>
      <c r="R309" s="354"/>
      <c r="S309" s="354"/>
      <c r="T309" s="354"/>
      <c r="U309" s="354"/>
      <c r="V309" s="354"/>
      <c r="W309" s="354"/>
      <c r="X309" s="354"/>
      <c r="Y309" s="354"/>
      <c r="Z309" s="354"/>
      <c r="AA309" s="354"/>
      <c r="AB309" s="354"/>
      <c r="AC309" s="354"/>
      <c r="AD309" s="354"/>
      <c r="AE309" s="354"/>
      <c r="AF309" s="354"/>
      <c r="AG309" s="354"/>
      <c r="AH309" s="354"/>
      <c r="AI309" s="354"/>
      <c r="AJ309" s="354"/>
      <c r="AK309" s="354"/>
      <c r="AL309" s="354"/>
      <c r="AM309" s="354"/>
      <c r="AN309" s="354"/>
      <c r="AO309" s="354"/>
      <c r="AP309" s="354"/>
      <c r="AQ309" s="354"/>
      <c r="AR309" s="354"/>
      <c r="AS309" s="354"/>
      <c r="AT309" s="354"/>
      <c r="AU309" s="354"/>
      <c r="AV309" s="354"/>
      <c r="AW309" s="354"/>
      <c r="AX309" s="354"/>
      <c r="AY309" s="354"/>
      <c r="AZ309" s="354"/>
      <c r="BA309" s="354"/>
      <c r="BB309" s="354"/>
      <c r="BC309" s="354"/>
      <c r="BD309" s="354"/>
      <c r="BE309" s="354"/>
      <c r="BF309" s="354"/>
      <c r="BG309" s="354"/>
      <c r="BH309" s="354"/>
      <c r="BI309" s="354"/>
      <c r="BJ309" s="354"/>
      <c r="BK309" s="354"/>
      <c r="BL309" s="354"/>
      <c r="BM309" s="354"/>
      <c r="BN309" s="354"/>
      <c r="BO309" s="354"/>
      <c r="BP309" s="354"/>
      <c r="BQ309" s="354"/>
      <c r="BR309" s="354"/>
      <c r="BS309" s="354"/>
      <c r="BT309" s="354"/>
      <c r="BU309" s="354"/>
      <c r="BV309" s="354"/>
      <c r="BW309" s="354"/>
      <c r="BX309" s="354"/>
      <c r="BY309" s="354"/>
      <c r="BZ309" s="354"/>
      <c r="CA309" s="354"/>
      <c r="CB309" s="354"/>
      <c r="CC309" s="354"/>
      <c r="CD309" s="354"/>
      <c r="CE309" s="354"/>
      <c r="CF309" s="354"/>
      <c r="CG309" s="354"/>
      <c r="CH309" s="354"/>
      <c r="CI309" s="354"/>
      <c r="CJ309" s="354"/>
      <c r="CK309" s="354"/>
      <c r="CL309" s="354"/>
      <c r="CM309" s="354"/>
      <c r="CN309" s="354"/>
      <c r="CO309" s="354"/>
      <c r="CP309" s="354"/>
      <c r="CQ309" s="354"/>
      <c r="CR309" s="354"/>
      <c r="CS309" s="354"/>
      <c r="CT309" s="354"/>
      <c r="CU309" s="354"/>
      <c r="CV309" s="354"/>
      <c r="CW309" s="354"/>
      <c r="CX309" s="354"/>
      <c r="CY309" s="354"/>
      <c r="CZ309" s="354"/>
      <c r="DA309" s="354"/>
      <c r="DB309" s="354"/>
      <c r="DC309" s="354"/>
      <c r="DD309" s="354"/>
      <c r="DE309" s="354"/>
      <c r="DF309" s="354"/>
      <c r="DG309" s="354"/>
      <c r="DH309" s="354"/>
      <c r="DI309" s="354"/>
      <c r="DJ309" s="354"/>
      <c r="DK309" s="354"/>
      <c r="DL309" s="354"/>
      <c r="DM309" s="354"/>
      <c r="DN309" s="354"/>
      <c r="DO309" s="354"/>
      <c r="DP309" s="354"/>
      <c r="DQ309" s="354"/>
      <c r="DR309" s="354"/>
      <c r="DS309" s="354"/>
      <c r="DT309" s="354"/>
      <c r="DU309" s="354"/>
      <c r="DV309" s="354"/>
      <c r="DW309" s="354"/>
      <c r="DX309" s="354"/>
      <c r="DY309" s="354"/>
      <c r="DZ309" s="354"/>
      <c r="EA309" s="354"/>
      <c r="EB309" s="354"/>
      <c r="EC309" s="354"/>
      <c r="ED309" s="354"/>
      <c r="EE309" s="354"/>
      <c r="EF309" s="354"/>
      <c r="EG309" s="354"/>
      <c r="EH309" s="354"/>
      <c r="EI309" s="354"/>
      <c r="EJ309" s="354"/>
      <c r="EK309" s="354"/>
      <c r="EL309" s="354"/>
      <c r="EM309" s="354"/>
      <c r="EN309" s="354"/>
      <c r="EO309" s="354"/>
      <c r="EP309" s="354"/>
      <c r="EQ309" s="354"/>
      <c r="ER309" s="354"/>
      <c r="ES309" s="354"/>
      <c r="ET309" s="354"/>
      <c r="EU309" s="354"/>
      <c r="EV309" s="354"/>
      <c r="EW309" s="354"/>
      <c r="EX309" s="354"/>
      <c r="EY309" s="354"/>
      <c r="EZ309" s="354"/>
      <c r="FA309" s="354"/>
      <c r="FB309" s="354"/>
      <c r="FC309" s="354"/>
      <c r="FD309" s="354"/>
      <c r="FE309" s="354"/>
      <c r="FF309" s="354"/>
      <c r="FG309" s="354"/>
      <c r="FH309" s="354"/>
      <c r="FI309" s="354"/>
      <c r="FJ309" s="354"/>
      <c r="FK309" s="354"/>
      <c r="FL309" s="354"/>
      <c r="FM309" s="354"/>
      <c r="FN309" s="354"/>
      <c r="FO309" s="354"/>
      <c r="FP309" s="354"/>
      <c r="FQ309" s="354"/>
      <c r="FR309" s="354"/>
      <c r="FS309" s="354"/>
      <c r="FT309" s="354"/>
      <c r="FU309" s="354"/>
      <c r="FV309" s="354"/>
      <c r="FW309" s="354"/>
      <c r="FX309" s="354"/>
      <c r="FY309" s="354"/>
      <c r="FZ309" s="354"/>
      <c r="GA309" s="354"/>
      <c r="GB309" s="354"/>
      <c r="GC309" s="354"/>
      <c r="GD309" s="354"/>
      <c r="GE309" s="354"/>
      <c r="GF309" s="354"/>
      <c r="GG309" s="354"/>
      <c r="GH309" s="354"/>
      <c r="GI309" s="354"/>
      <c r="GJ309" s="354"/>
      <c r="GK309" s="354"/>
      <c r="GL309" s="354"/>
      <c r="GM309" s="354"/>
      <c r="GN309" s="354"/>
      <c r="GO309" s="354"/>
      <c r="GP309" s="354"/>
      <c r="GQ309" s="354"/>
      <c r="GR309" s="354"/>
      <c r="GS309" s="354"/>
      <c r="GT309" s="354"/>
      <c r="GU309" s="354"/>
      <c r="GV309" s="354"/>
      <c r="GW309" s="354"/>
      <c r="GX309" s="354"/>
      <c r="GY309" s="354"/>
      <c r="GZ309" s="354"/>
      <c r="HA309" s="354"/>
      <c r="HB309" s="354"/>
      <c r="HC309" s="354"/>
      <c r="HD309" s="354"/>
      <c r="HE309" s="354"/>
      <c r="HF309" s="354"/>
      <c r="HG309" s="354"/>
      <c r="HH309" s="354"/>
      <c r="HI309" s="354"/>
      <c r="HJ309" s="354"/>
      <c r="HK309" s="354"/>
      <c r="HL309" s="354"/>
      <c r="HM309" s="354"/>
      <c r="HN309" s="354"/>
      <c r="HO309" s="354"/>
      <c r="HP309" s="354"/>
      <c r="HQ309" s="354"/>
      <c r="HR309" s="354"/>
      <c r="HS309" s="354"/>
      <c r="HT309" s="354"/>
      <c r="HU309" s="354"/>
      <c r="HV309" s="354"/>
      <c r="HW309" s="354"/>
      <c r="HX309" s="354"/>
      <c r="HY309" s="354"/>
      <c r="HZ309" s="354"/>
      <c r="IA309" s="354"/>
      <c r="IB309" s="354"/>
      <c r="IC309" s="354"/>
      <c r="ID309" s="354"/>
      <c r="IE309" s="354"/>
      <c r="IF309" s="354"/>
      <c r="IG309" s="354"/>
      <c r="IH309" s="354"/>
      <c r="II309" s="354"/>
      <c r="IJ309" s="354"/>
      <c r="IK309" s="354"/>
      <c r="IL309" s="354"/>
      <c r="IM309" s="354"/>
      <c r="IN309" s="354"/>
    </row>
    <row r="310" spans="1:248" ht="25.5">
      <c r="A310" s="377" t="s">
        <v>737</v>
      </c>
      <c r="B310" s="376" t="s">
        <v>476</v>
      </c>
      <c r="C310" s="271">
        <v>45</v>
      </c>
      <c r="D310" s="373">
        <v>51</v>
      </c>
      <c r="E310" s="220">
        <v>100</v>
      </c>
      <c r="F310" s="353"/>
      <c r="G310" s="354"/>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354"/>
      <c r="AY310" s="354"/>
      <c r="AZ310" s="354"/>
      <c r="BA310" s="354"/>
      <c r="BB310" s="354"/>
      <c r="BC310" s="354"/>
      <c r="BD310" s="354"/>
      <c r="BE310" s="354"/>
      <c r="BF310" s="354"/>
      <c r="BG310" s="354"/>
      <c r="BH310" s="354"/>
      <c r="BI310" s="354"/>
      <c r="BJ310" s="354"/>
      <c r="BK310" s="354"/>
      <c r="BL310" s="354"/>
      <c r="BM310" s="354"/>
      <c r="BN310" s="354"/>
      <c r="BO310" s="354"/>
      <c r="BP310" s="354"/>
      <c r="BQ310" s="354"/>
      <c r="BR310" s="354"/>
      <c r="BS310" s="354"/>
      <c r="BT310" s="354"/>
      <c r="BU310" s="354"/>
      <c r="BV310" s="354"/>
      <c r="BW310" s="354"/>
      <c r="BX310" s="354"/>
      <c r="BY310" s="354"/>
      <c r="BZ310" s="354"/>
      <c r="CA310" s="354"/>
      <c r="CB310" s="354"/>
      <c r="CC310" s="354"/>
      <c r="CD310" s="354"/>
      <c r="CE310" s="354"/>
      <c r="CF310" s="354"/>
      <c r="CG310" s="354"/>
      <c r="CH310" s="354"/>
      <c r="CI310" s="354"/>
      <c r="CJ310" s="354"/>
      <c r="CK310" s="354"/>
      <c r="CL310" s="354"/>
      <c r="CM310" s="354"/>
      <c r="CN310" s="354"/>
      <c r="CO310" s="354"/>
      <c r="CP310" s="354"/>
      <c r="CQ310" s="354"/>
      <c r="CR310" s="354"/>
      <c r="CS310" s="354"/>
      <c r="CT310" s="354"/>
      <c r="CU310" s="354"/>
      <c r="CV310" s="354"/>
      <c r="CW310" s="354"/>
      <c r="CX310" s="354"/>
      <c r="CY310" s="354"/>
      <c r="CZ310" s="354"/>
      <c r="DA310" s="354"/>
      <c r="DB310" s="354"/>
      <c r="DC310" s="354"/>
      <c r="DD310" s="354"/>
      <c r="DE310" s="354"/>
      <c r="DF310" s="354"/>
      <c r="DG310" s="354"/>
      <c r="DH310" s="354"/>
      <c r="DI310" s="354"/>
      <c r="DJ310" s="354"/>
      <c r="DK310" s="354"/>
      <c r="DL310" s="354"/>
      <c r="DM310" s="354"/>
      <c r="DN310" s="354"/>
      <c r="DO310" s="354"/>
      <c r="DP310" s="354"/>
      <c r="DQ310" s="354"/>
      <c r="DR310" s="354"/>
      <c r="DS310" s="354"/>
      <c r="DT310" s="354"/>
      <c r="DU310" s="354"/>
      <c r="DV310" s="354"/>
      <c r="DW310" s="354"/>
      <c r="DX310" s="354"/>
      <c r="DY310" s="354"/>
      <c r="DZ310" s="354"/>
      <c r="EA310" s="354"/>
      <c r="EB310" s="354"/>
      <c r="EC310" s="354"/>
      <c r="ED310" s="354"/>
      <c r="EE310" s="354"/>
      <c r="EF310" s="354"/>
      <c r="EG310" s="354"/>
      <c r="EH310" s="354"/>
      <c r="EI310" s="354"/>
      <c r="EJ310" s="354"/>
      <c r="EK310" s="354"/>
      <c r="EL310" s="354"/>
      <c r="EM310" s="354"/>
      <c r="EN310" s="354"/>
      <c r="EO310" s="354"/>
      <c r="EP310" s="354"/>
      <c r="EQ310" s="354"/>
      <c r="ER310" s="354"/>
      <c r="ES310" s="354"/>
      <c r="ET310" s="354"/>
      <c r="EU310" s="354"/>
      <c r="EV310" s="354"/>
      <c r="EW310" s="354"/>
      <c r="EX310" s="354"/>
      <c r="EY310" s="354"/>
      <c r="EZ310" s="354"/>
      <c r="FA310" s="354"/>
      <c r="FB310" s="354"/>
      <c r="FC310" s="354"/>
      <c r="FD310" s="354"/>
      <c r="FE310" s="354"/>
      <c r="FF310" s="354"/>
      <c r="FG310" s="354"/>
      <c r="FH310" s="354"/>
      <c r="FI310" s="354"/>
      <c r="FJ310" s="354"/>
      <c r="FK310" s="354"/>
      <c r="FL310" s="354"/>
      <c r="FM310" s="354"/>
      <c r="FN310" s="354"/>
      <c r="FO310" s="354"/>
      <c r="FP310" s="354"/>
      <c r="FQ310" s="354"/>
      <c r="FR310" s="354"/>
      <c r="FS310" s="354"/>
      <c r="FT310" s="354"/>
      <c r="FU310" s="354"/>
      <c r="FV310" s="354"/>
      <c r="FW310" s="354"/>
      <c r="FX310" s="354"/>
      <c r="FY310" s="354"/>
      <c r="FZ310" s="354"/>
      <c r="GA310" s="354"/>
      <c r="GB310" s="354"/>
      <c r="GC310" s="354"/>
      <c r="GD310" s="354"/>
      <c r="GE310" s="354"/>
      <c r="GF310" s="354"/>
      <c r="GG310" s="354"/>
      <c r="GH310" s="354"/>
      <c r="GI310" s="354"/>
      <c r="GJ310" s="354"/>
      <c r="GK310" s="354"/>
      <c r="GL310" s="354"/>
      <c r="GM310" s="354"/>
      <c r="GN310" s="354"/>
      <c r="GO310" s="354"/>
      <c r="GP310" s="354"/>
      <c r="GQ310" s="354"/>
      <c r="GR310" s="354"/>
      <c r="GS310" s="354"/>
      <c r="GT310" s="354"/>
      <c r="GU310" s="354"/>
      <c r="GV310" s="354"/>
      <c r="GW310" s="354"/>
      <c r="GX310" s="354"/>
      <c r="GY310" s="354"/>
      <c r="GZ310" s="354"/>
      <c r="HA310" s="354"/>
      <c r="HB310" s="354"/>
      <c r="HC310" s="354"/>
      <c r="HD310" s="354"/>
      <c r="HE310" s="354"/>
      <c r="HF310" s="354"/>
      <c r="HG310" s="354"/>
      <c r="HH310" s="354"/>
      <c r="HI310" s="354"/>
      <c r="HJ310" s="354"/>
      <c r="HK310" s="354"/>
      <c r="HL310" s="354"/>
      <c r="HM310" s="354"/>
      <c r="HN310" s="354"/>
      <c r="HO310" s="354"/>
      <c r="HP310" s="354"/>
      <c r="HQ310" s="354"/>
      <c r="HR310" s="354"/>
      <c r="HS310" s="354"/>
      <c r="HT310" s="354"/>
      <c r="HU310" s="354"/>
      <c r="HV310" s="354"/>
      <c r="HW310" s="354"/>
      <c r="HX310" s="354"/>
      <c r="HY310" s="354"/>
      <c r="HZ310" s="354"/>
      <c r="IA310" s="354"/>
      <c r="IB310" s="354"/>
      <c r="IC310" s="354"/>
      <c r="ID310" s="354"/>
      <c r="IE310" s="354"/>
      <c r="IF310" s="354"/>
      <c r="IG310" s="354"/>
      <c r="IH310" s="354"/>
      <c r="II310" s="354"/>
      <c r="IJ310" s="354"/>
      <c r="IK310" s="354"/>
      <c r="IL310" s="354"/>
      <c r="IM310" s="354"/>
      <c r="IN310" s="354"/>
    </row>
    <row r="311" spans="1:248" ht="16.5" customHeight="1">
      <c r="A311" s="822" t="s">
        <v>922</v>
      </c>
      <c r="B311" s="823"/>
      <c r="C311" s="823"/>
      <c r="D311" s="823"/>
      <c r="E311" s="823"/>
      <c r="F311" s="824"/>
      <c r="G311" s="354"/>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354"/>
      <c r="AY311" s="354"/>
      <c r="AZ311" s="354"/>
      <c r="BA311" s="354"/>
      <c r="BB311" s="354"/>
      <c r="BC311" s="354"/>
      <c r="BD311" s="354"/>
      <c r="BE311" s="354"/>
      <c r="BF311" s="354"/>
      <c r="BG311" s="354"/>
      <c r="BH311" s="354"/>
      <c r="BI311" s="354"/>
      <c r="BJ311" s="354"/>
      <c r="BK311" s="354"/>
      <c r="BL311" s="354"/>
      <c r="BM311" s="354"/>
      <c r="BN311" s="354"/>
      <c r="BO311" s="354"/>
      <c r="BP311" s="354"/>
      <c r="BQ311" s="354"/>
      <c r="BR311" s="354"/>
      <c r="BS311" s="354"/>
      <c r="BT311" s="354"/>
      <c r="BU311" s="354"/>
      <c r="BV311" s="354"/>
      <c r="BW311" s="354"/>
      <c r="BX311" s="354"/>
      <c r="BY311" s="354"/>
      <c r="BZ311" s="354"/>
      <c r="CA311" s="354"/>
      <c r="CB311" s="354"/>
      <c r="CC311" s="354"/>
      <c r="CD311" s="354"/>
      <c r="CE311" s="354"/>
      <c r="CF311" s="354"/>
      <c r="CG311" s="354"/>
      <c r="CH311" s="354"/>
      <c r="CI311" s="354"/>
      <c r="CJ311" s="354"/>
      <c r="CK311" s="354"/>
      <c r="CL311" s="354"/>
      <c r="CM311" s="354"/>
      <c r="CN311" s="354"/>
      <c r="CO311" s="354"/>
      <c r="CP311" s="354"/>
      <c r="CQ311" s="354"/>
      <c r="CR311" s="354"/>
      <c r="CS311" s="354"/>
      <c r="CT311" s="354"/>
      <c r="CU311" s="354"/>
      <c r="CV311" s="354"/>
      <c r="CW311" s="354"/>
      <c r="CX311" s="354"/>
      <c r="CY311" s="354"/>
      <c r="CZ311" s="354"/>
      <c r="DA311" s="354"/>
      <c r="DB311" s="354"/>
      <c r="DC311" s="354"/>
      <c r="DD311" s="354"/>
      <c r="DE311" s="354"/>
      <c r="DF311" s="354"/>
      <c r="DG311" s="354"/>
      <c r="DH311" s="354"/>
      <c r="DI311" s="354"/>
      <c r="DJ311" s="354"/>
      <c r="DK311" s="354"/>
      <c r="DL311" s="354"/>
      <c r="DM311" s="354"/>
      <c r="DN311" s="354"/>
      <c r="DO311" s="354"/>
      <c r="DP311" s="354"/>
      <c r="DQ311" s="354"/>
      <c r="DR311" s="354"/>
      <c r="DS311" s="354"/>
      <c r="DT311" s="354"/>
      <c r="DU311" s="354"/>
      <c r="DV311" s="354"/>
      <c r="DW311" s="354"/>
      <c r="DX311" s="354"/>
      <c r="DY311" s="354"/>
      <c r="DZ311" s="354"/>
      <c r="EA311" s="354"/>
      <c r="EB311" s="354"/>
      <c r="EC311" s="354"/>
      <c r="ED311" s="354"/>
      <c r="EE311" s="354"/>
      <c r="EF311" s="354"/>
      <c r="EG311" s="354"/>
      <c r="EH311" s="354"/>
      <c r="EI311" s="354"/>
      <c r="EJ311" s="354"/>
      <c r="EK311" s="354"/>
      <c r="EL311" s="354"/>
      <c r="EM311" s="354"/>
      <c r="EN311" s="354"/>
      <c r="EO311" s="354"/>
      <c r="EP311" s="354"/>
      <c r="EQ311" s="354"/>
      <c r="ER311" s="354"/>
      <c r="ES311" s="354"/>
      <c r="ET311" s="354"/>
      <c r="EU311" s="354"/>
      <c r="EV311" s="354"/>
      <c r="EW311" s="354"/>
      <c r="EX311" s="354"/>
      <c r="EY311" s="354"/>
      <c r="EZ311" s="354"/>
      <c r="FA311" s="354"/>
      <c r="FB311" s="354"/>
      <c r="FC311" s="354"/>
      <c r="FD311" s="354"/>
      <c r="FE311" s="354"/>
      <c r="FF311" s="354"/>
      <c r="FG311" s="354"/>
      <c r="FH311" s="354"/>
      <c r="FI311" s="354"/>
      <c r="FJ311" s="354"/>
      <c r="FK311" s="354"/>
      <c r="FL311" s="354"/>
      <c r="FM311" s="354"/>
      <c r="FN311" s="354"/>
      <c r="FO311" s="354"/>
      <c r="FP311" s="354"/>
      <c r="FQ311" s="354"/>
      <c r="FR311" s="354"/>
      <c r="FS311" s="354"/>
      <c r="FT311" s="354"/>
      <c r="FU311" s="354"/>
      <c r="FV311" s="354"/>
      <c r="FW311" s="354"/>
      <c r="FX311" s="354"/>
      <c r="FY311" s="354"/>
      <c r="FZ311" s="354"/>
      <c r="GA311" s="354"/>
      <c r="GB311" s="354"/>
      <c r="GC311" s="354"/>
      <c r="GD311" s="354"/>
      <c r="GE311" s="354"/>
      <c r="GF311" s="354"/>
      <c r="GG311" s="354"/>
      <c r="GH311" s="354"/>
      <c r="GI311" s="354"/>
      <c r="GJ311" s="354"/>
      <c r="GK311" s="354"/>
      <c r="GL311" s="354"/>
      <c r="GM311" s="354"/>
      <c r="GN311" s="354"/>
      <c r="GO311" s="354"/>
      <c r="GP311" s="354"/>
      <c r="GQ311" s="354"/>
      <c r="GR311" s="354"/>
      <c r="GS311" s="354"/>
      <c r="GT311" s="354"/>
      <c r="GU311" s="354"/>
      <c r="GV311" s="354"/>
      <c r="GW311" s="354"/>
      <c r="GX311" s="354"/>
      <c r="GY311" s="354"/>
      <c r="GZ311" s="354"/>
      <c r="HA311" s="354"/>
      <c r="HB311" s="354"/>
      <c r="HC311" s="354"/>
      <c r="HD311" s="354"/>
      <c r="HE311" s="354"/>
      <c r="HF311" s="354"/>
      <c r="HG311" s="354"/>
      <c r="HH311" s="354"/>
      <c r="HI311" s="354"/>
      <c r="HJ311" s="354"/>
      <c r="HK311" s="354"/>
      <c r="HL311" s="354"/>
      <c r="HM311" s="354"/>
      <c r="HN311" s="354"/>
      <c r="HO311" s="354"/>
      <c r="HP311" s="354"/>
      <c r="HQ311" s="354"/>
      <c r="HR311" s="354"/>
      <c r="HS311" s="354"/>
      <c r="HT311" s="354"/>
      <c r="HU311" s="354"/>
      <c r="HV311" s="354"/>
      <c r="HW311" s="354"/>
      <c r="HX311" s="354"/>
      <c r="HY311" s="354"/>
      <c r="HZ311" s="354"/>
      <c r="IA311" s="354"/>
      <c r="IB311" s="354"/>
      <c r="IC311" s="354"/>
      <c r="ID311" s="354"/>
      <c r="IE311" s="354"/>
      <c r="IF311" s="354"/>
      <c r="IG311" s="354"/>
      <c r="IH311" s="354"/>
      <c r="II311" s="354"/>
      <c r="IJ311" s="354"/>
      <c r="IK311" s="354"/>
      <c r="IL311" s="354"/>
      <c r="IM311" s="354"/>
      <c r="IN311" s="354"/>
    </row>
    <row r="312" spans="1:248" ht="51">
      <c r="A312" s="240" t="s">
        <v>920</v>
      </c>
      <c r="B312" s="230" t="s">
        <v>476</v>
      </c>
      <c r="C312" s="265">
        <v>36.4</v>
      </c>
      <c r="D312" s="373">
        <v>36.4</v>
      </c>
      <c r="E312" s="220">
        <f>SUM(D312/C312*100)</f>
        <v>100</v>
      </c>
      <c r="F312" s="353"/>
      <c r="G312" s="354"/>
      <c r="H312" s="354"/>
      <c r="I312" s="354"/>
      <c r="J312" s="354"/>
      <c r="K312" s="354"/>
      <c r="L312" s="354"/>
      <c r="M312" s="354"/>
      <c r="N312" s="354"/>
      <c r="O312" s="354"/>
      <c r="P312" s="354"/>
      <c r="Q312" s="354"/>
      <c r="R312" s="354"/>
      <c r="S312" s="354"/>
      <c r="T312" s="354"/>
      <c r="U312" s="354"/>
      <c r="V312" s="354"/>
      <c r="W312" s="354"/>
      <c r="X312" s="354"/>
      <c r="Y312" s="354"/>
      <c r="Z312" s="354"/>
      <c r="AA312" s="354"/>
      <c r="AB312" s="354"/>
      <c r="AC312" s="354"/>
      <c r="AD312" s="354"/>
      <c r="AE312" s="354"/>
      <c r="AF312" s="354"/>
      <c r="AG312" s="354"/>
      <c r="AH312" s="354"/>
      <c r="AI312" s="354"/>
      <c r="AJ312" s="354"/>
      <c r="AK312" s="354"/>
      <c r="AL312" s="354"/>
      <c r="AM312" s="354"/>
      <c r="AN312" s="354"/>
      <c r="AO312" s="354"/>
      <c r="AP312" s="354"/>
      <c r="AQ312" s="354"/>
      <c r="AR312" s="354"/>
      <c r="AS312" s="354"/>
      <c r="AT312" s="354"/>
      <c r="AU312" s="354"/>
      <c r="AV312" s="354"/>
      <c r="AW312" s="354"/>
      <c r="AX312" s="354"/>
      <c r="AY312" s="354"/>
      <c r="AZ312" s="354"/>
      <c r="BA312" s="354"/>
      <c r="BB312" s="354"/>
      <c r="BC312" s="354"/>
      <c r="BD312" s="354"/>
      <c r="BE312" s="354"/>
      <c r="BF312" s="354"/>
      <c r="BG312" s="354"/>
      <c r="BH312" s="354"/>
      <c r="BI312" s="354"/>
      <c r="BJ312" s="354"/>
      <c r="BK312" s="354"/>
      <c r="BL312" s="354"/>
      <c r="BM312" s="354"/>
      <c r="BN312" s="354"/>
      <c r="BO312" s="354"/>
      <c r="BP312" s="354"/>
      <c r="BQ312" s="354"/>
      <c r="BR312" s="354"/>
      <c r="BS312" s="354"/>
      <c r="BT312" s="354"/>
      <c r="BU312" s="354"/>
      <c r="BV312" s="354"/>
      <c r="BW312" s="354"/>
      <c r="BX312" s="354"/>
      <c r="BY312" s="354"/>
      <c r="BZ312" s="354"/>
      <c r="CA312" s="354"/>
      <c r="CB312" s="354"/>
      <c r="CC312" s="354"/>
      <c r="CD312" s="354"/>
      <c r="CE312" s="354"/>
      <c r="CF312" s="354"/>
      <c r="CG312" s="354"/>
      <c r="CH312" s="354"/>
      <c r="CI312" s="354"/>
      <c r="CJ312" s="354"/>
      <c r="CK312" s="354"/>
      <c r="CL312" s="354"/>
      <c r="CM312" s="354"/>
      <c r="CN312" s="354"/>
      <c r="CO312" s="354"/>
      <c r="CP312" s="354"/>
      <c r="CQ312" s="354"/>
      <c r="CR312" s="354"/>
      <c r="CS312" s="354"/>
      <c r="CT312" s="354"/>
      <c r="CU312" s="354"/>
      <c r="CV312" s="354"/>
      <c r="CW312" s="354"/>
      <c r="CX312" s="354"/>
      <c r="CY312" s="354"/>
      <c r="CZ312" s="354"/>
      <c r="DA312" s="354"/>
      <c r="DB312" s="354"/>
      <c r="DC312" s="354"/>
      <c r="DD312" s="354"/>
      <c r="DE312" s="354"/>
      <c r="DF312" s="354"/>
      <c r="DG312" s="354"/>
      <c r="DH312" s="354"/>
      <c r="DI312" s="354"/>
      <c r="DJ312" s="354"/>
      <c r="DK312" s="354"/>
      <c r="DL312" s="354"/>
      <c r="DM312" s="354"/>
      <c r="DN312" s="354"/>
      <c r="DO312" s="354"/>
      <c r="DP312" s="354"/>
      <c r="DQ312" s="354"/>
      <c r="DR312" s="354"/>
      <c r="DS312" s="354"/>
      <c r="DT312" s="354"/>
      <c r="DU312" s="354"/>
      <c r="DV312" s="354"/>
      <c r="DW312" s="354"/>
      <c r="DX312" s="354"/>
      <c r="DY312" s="354"/>
      <c r="DZ312" s="354"/>
      <c r="EA312" s="354"/>
      <c r="EB312" s="354"/>
      <c r="EC312" s="354"/>
      <c r="ED312" s="354"/>
      <c r="EE312" s="354"/>
      <c r="EF312" s="354"/>
      <c r="EG312" s="354"/>
      <c r="EH312" s="354"/>
      <c r="EI312" s="354"/>
      <c r="EJ312" s="354"/>
      <c r="EK312" s="354"/>
      <c r="EL312" s="354"/>
      <c r="EM312" s="354"/>
      <c r="EN312" s="354"/>
      <c r="EO312" s="354"/>
      <c r="EP312" s="354"/>
      <c r="EQ312" s="354"/>
      <c r="ER312" s="354"/>
      <c r="ES312" s="354"/>
      <c r="ET312" s="354"/>
      <c r="EU312" s="354"/>
      <c r="EV312" s="354"/>
      <c r="EW312" s="354"/>
      <c r="EX312" s="354"/>
      <c r="EY312" s="354"/>
      <c r="EZ312" s="354"/>
      <c r="FA312" s="354"/>
      <c r="FB312" s="354"/>
      <c r="FC312" s="354"/>
      <c r="FD312" s="354"/>
      <c r="FE312" s="354"/>
      <c r="FF312" s="354"/>
      <c r="FG312" s="354"/>
      <c r="FH312" s="354"/>
      <c r="FI312" s="354"/>
      <c r="FJ312" s="354"/>
      <c r="FK312" s="354"/>
      <c r="FL312" s="354"/>
      <c r="FM312" s="354"/>
      <c r="FN312" s="354"/>
      <c r="FO312" s="354"/>
      <c r="FP312" s="354"/>
      <c r="FQ312" s="354"/>
      <c r="FR312" s="354"/>
      <c r="FS312" s="354"/>
      <c r="FT312" s="354"/>
      <c r="FU312" s="354"/>
      <c r="FV312" s="354"/>
      <c r="FW312" s="354"/>
      <c r="FX312" s="354"/>
      <c r="FY312" s="354"/>
      <c r="FZ312" s="354"/>
      <c r="GA312" s="354"/>
      <c r="GB312" s="354"/>
      <c r="GC312" s="354"/>
      <c r="GD312" s="354"/>
      <c r="GE312" s="354"/>
      <c r="GF312" s="354"/>
      <c r="GG312" s="354"/>
      <c r="GH312" s="354"/>
      <c r="GI312" s="354"/>
      <c r="GJ312" s="354"/>
      <c r="GK312" s="354"/>
      <c r="GL312" s="354"/>
      <c r="GM312" s="354"/>
      <c r="GN312" s="354"/>
      <c r="GO312" s="354"/>
      <c r="GP312" s="354"/>
      <c r="GQ312" s="354"/>
      <c r="GR312" s="354"/>
      <c r="GS312" s="354"/>
      <c r="GT312" s="354"/>
      <c r="GU312" s="354"/>
      <c r="GV312" s="354"/>
      <c r="GW312" s="354"/>
      <c r="GX312" s="354"/>
      <c r="GY312" s="354"/>
      <c r="GZ312" s="354"/>
      <c r="HA312" s="354"/>
      <c r="HB312" s="354"/>
      <c r="HC312" s="354"/>
      <c r="HD312" s="354"/>
      <c r="HE312" s="354"/>
      <c r="HF312" s="354"/>
      <c r="HG312" s="354"/>
      <c r="HH312" s="354"/>
      <c r="HI312" s="354"/>
      <c r="HJ312" s="354"/>
      <c r="HK312" s="354"/>
      <c r="HL312" s="354"/>
      <c r="HM312" s="354"/>
      <c r="HN312" s="354"/>
      <c r="HO312" s="354"/>
      <c r="HP312" s="354"/>
      <c r="HQ312" s="354"/>
      <c r="HR312" s="354"/>
      <c r="HS312" s="354"/>
      <c r="HT312" s="354"/>
      <c r="HU312" s="354"/>
      <c r="HV312" s="354"/>
      <c r="HW312" s="354"/>
      <c r="HX312" s="354"/>
      <c r="HY312" s="354"/>
      <c r="HZ312" s="354"/>
      <c r="IA312" s="354"/>
      <c r="IB312" s="354"/>
      <c r="IC312" s="354"/>
      <c r="ID312" s="354"/>
      <c r="IE312" s="354"/>
      <c r="IF312" s="354"/>
      <c r="IG312" s="354"/>
      <c r="IH312" s="354"/>
      <c r="II312" s="354"/>
      <c r="IJ312" s="354"/>
      <c r="IK312" s="354"/>
      <c r="IL312" s="354"/>
      <c r="IM312" s="354"/>
      <c r="IN312" s="354"/>
    </row>
    <row r="313" spans="1:248" ht="25.5">
      <c r="A313" s="240" t="s">
        <v>921</v>
      </c>
      <c r="B313" s="230" t="s">
        <v>476</v>
      </c>
      <c r="C313" s="265">
        <v>100</v>
      </c>
      <c r="D313" s="513">
        <v>100</v>
      </c>
      <c r="E313" s="220">
        <f>SUM(D313/C313*100)</f>
        <v>100</v>
      </c>
      <c r="F313" s="353"/>
      <c r="G313" s="354"/>
      <c r="H313" s="354"/>
      <c r="I313" s="354"/>
      <c r="J313" s="354"/>
      <c r="K313" s="354"/>
      <c r="L313" s="354"/>
      <c r="M313" s="354"/>
      <c r="N313" s="354"/>
      <c r="O313" s="354"/>
      <c r="P313" s="354"/>
      <c r="Q313" s="354"/>
      <c r="R313" s="354"/>
      <c r="S313" s="354"/>
      <c r="T313" s="354"/>
      <c r="U313" s="354"/>
      <c r="V313" s="354"/>
      <c r="W313" s="354"/>
      <c r="X313" s="354"/>
      <c r="Y313" s="354"/>
      <c r="Z313" s="354"/>
      <c r="AA313" s="354"/>
      <c r="AB313" s="354"/>
      <c r="AC313" s="354"/>
      <c r="AD313" s="354"/>
      <c r="AE313" s="354"/>
      <c r="AF313" s="354"/>
      <c r="AG313" s="354"/>
      <c r="AH313" s="354"/>
      <c r="AI313" s="354"/>
      <c r="AJ313" s="354"/>
      <c r="AK313" s="354"/>
      <c r="AL313" s="354"/>
      <c r="AM313" s="354"/>
      <c r="AN313" s="354"/>
      <c r="AO313" s="354"/>
      <c r="AP313" s="354"/>
      <c r="AQ313" s="354"/>
      <c r="AR313" s="354"/>
      <c r="AS313" s="354"/>
      <c r="AT313" s="354"/>
      <c r="AU313" s="354"/>
      <c r="AV313" s="354"/>
      <c r="AW313" s="354"/>
      <c r="AX313" s="354"/>
      <c r="AY313" s="354"/>
      <c r="AZ313" s="354"/>
      <c r="BA313" s="354"/>
      <c r="BB313" s="354"/>
      <c r="BC313" s="354"/>
      <c r="BD313" s="354"/>
      <c r="BE313" s="354"/>
      <c r="BF313" s="354"/>
      <c r="BG313" s="354"/>
      <c r="BH313" s="354"/>
      <c r="BI313" s="354"/>
      <c r="BJ313" s="354"/>
      <c r="BK313" s="354"/>
      <c r="BL313" s="354"/>
      <c r="BM313" s="354"/>
      <c r="BN313" s="354"/>
      <c r="BO313" s="354"/>
      <c r="BP313" s="354"/>
      <c r="BQ313" s="354"/>
      <c r="BR313" s="354"/>
      <c r="BS313" s="354"/>
      <c r="BT313" s="354"/>
      <c r="BU313" s="354"/>
      <c r="BV313" s="354"/>
      <c r="BW313" s="354"/>
      <c r="BX313" s="354"/>
      <c r="BY313" s="354"/>
      <c r="BZ313" s="354"/>
      <c r="CA313" s="354"/>
      <c r="CB313" s="354"/>
      <c r="CC313" s="354"/>
      <c r="CD313" s="354"/>
      <c r="CE313" s="354"/>
      <c r="CF313" s="354"/>
      <c r="CG313" s="354"/>
      <c r="CH313" s="354"/>
      <c r="CI313" s="354"/>
      <c r="CJ313" s="354"/>
      <c r="CK313" s="354"/>
      <c r="CL313" s="354"/>
      <c r="CM313" s="354"/>
      <c r="CN313" s="354"/>
      <c r="CO313" s="354"/>
      <c r="CP313" s="354"/>
      <c r="CQ313" s="354"/>
      <c r="CR313" s="354"/>
      <c r="CS313" s="354"/>
      <c r="CT313" s="354"/>
      <c r="CU313" s="354"/>
      <c r="CV313" s="354"/>
      <c r="CW313" s="354"/>
      <c r="CX313" s="354"/>
      <c r="CY313" s="354"/>
      <c r="CZ313" s="354"/>
      <c r="DA313" s="354"/>
      <c r="DB313" s="354"/>
      <c r="DC313" s="354"/>
      <c r="DD313" s="354"/>
      <c r="DE313" s="354"/>
      <c r="DF313" s="354"/>
      <c r="DG313" s="354"/>
      <c r="DH313" s="354"/>
      <c r="DI313" s="354"/>
      <c r="DJ313" s="354"/>
      <c r="DK313" s="354"/>
      <c r="DL313" s="354"/>
      <c r="DM313" s="354"/>
      <c r="DN313" s="354"/>
      <c r="DO313" s="354"/>
      <c r="DP313" s="354"/>
      <c r="DQ313" s="354"/>
      <c r="DR313" s="354"/>
      <c r="DS313" s="354"/>
      <c r="DT313" s="354"/>
      <c r="DU313" s="354"/>
      <c r="DV313" s="354"/>
      <c r="DW313" s="354"/>
      <c r="DX313" s="354"/>
      <c r="DY313" s="354"/>
      <c r="DZ313" s="354"/>
      <c r="EA313" s="354"/>
      <c r="EB313" s="354"/>
      <c r="EC313" s="354"/>
      <c r="ED313" s="354"/>
      <c r="EE313" s="354"/>
      <c r="EF313" s="354"/>
      <c r="EG313" s="354"/>
      <c r="EH313" s="354"/>
      <c r="EI313" s="354"/>
      <c r="EJ313" s="354"/>
      <c r="EK313" s="354"/>
      <c r="EL313" s="354"/>
      <c r="EM313" s="354"/>
      <c r="EN313" s="354"/>
      <c r="EO313" s="354"/>
      <c r="EP313" s="354"/>
      <c r="EQ313" s="354"/>
      <c r="ER313" s="354"/>
      <c r="ES313" s="354"/>
      <c r="ET313" s="354"/>
      <c r="EU313" s="354"/>
      <c r="EV313" s="354"/>
      <c r="EW313" s="354"/>
      <c r="EX313" s="354"/>
      <c r="EY313" s="354"/>
      <c r="EZ313" s="354"/>
      <c r="FA313" s="354"/>
      <c r="FB313" s="354"/>
      <c r="FC313" s="354"/>
      <c r="FD313" s="354"/>
      <c r="FE313" s="354"/>
      <c r="FF313" s="354"/>
      <c r="FG313" s="354"/>
      <c r="FH313" s="354"/>
      <c r="FI313" s="354"/>
      <c r="FJ313" s="354"/>
      <c r="FK313" s="354"/>
      <c r="FL313" s="354"/>
      <c r="FM313" s="354"/>
      <c r="FN313" s="354"/>
      <c r="FO313" s="354"/>
      <c r="FP313" s="354"/>
      <c r="FQ313" s="354"/>
      <c r="FR313" s="354"/>
      <c r="FS313" s="354"/>
      <c r="FT313" s="354"/>
      <c r="FU313" s="354"/>
      <c r="FV313" s="354"/>
      <c r="FW313" s="354"/>
      <c r="FX313" s="354"/>
      <c r="FY313" s="354"/>
      <c r="FZ313" s="354"/>
      <c r="GA313" s="354"/>
      <c r="GB313" s="354"/>
      <c r="GC313" s="354"/>
      <c r="GD313" s="354"/>
      <c r="GE313" s="354"/>
      <c r="GF313" s="354"/>
      <c r="GG313" s="354"/>
      <c r="GH313" s="354"/>
      <c r="GI313" s="354"/>
      <c r="GJ313" s="354"/>
      <c r="GK313" s="354"/>
      <c r="GL313" s="354"/>
      <c r="GM313" s="354"/>
      <c r="GN313" s="354"/>
      <c r="GO313" s="354"/>
      <c r="GP313" s="354"/>
      <c r="GQ313" s="354"/>
      <c r="GR313" s="354"/>
      <c r="GS313" s="354"/>
      <c r="GT313" s="354"/>
      <c r="GU313" s="354"/>
      <c r="GV313" s="354"/>
      <c r="GW313" s="354"/>
      <c r="GX313" s="354"/>
      <c r="GY313" s="354"/>
      <c r="GZ313" s="354"/>
      <c r="HA313" s="354"/>
      <c r="HB313" s="354"/>
      <c r="HC313" s="354"/>
      <c r="HD313" s="354"/>
      <c r="HE313" s="354"/>
      <c r="HF313" s="354"/>
      <c r="HG313" s="354"/>
      <c r="HH313" s="354"/>
      <c r="HI313" s="354"/>
      <c r="HJ313" s="354"/>
      <c r="HK313" s="354"/>
      <c r="HL313" s="354"/>
      <c r="HM313" s="354"/>
      <c r="HN313" s="354"/>
      <c r="HO313" s="354"/>
      <c r="HP313" s="354"/>
      <c r="HQ313" s="354"/>
      <c r="HR313" s="354"/>
      <c r="HS313" s="354"/>
      <c r="HT313" s="354"/>
      <c r="HU313" s="354"/>
      <c r="HV313" s="354"/>
      <c r="HW313" s="354"/>
      <c r="HX313" s="354"/>
      <c r="HY313" s="354"/>
      <c r="HZ313" s="354"/>
      <c r="IA313" s="354"/>
      <c r="IB313" s="354"/>
      <c r="IC313" s="354"/>
      <c r="ID313" s="354"/>
      <c r="IE313" s="354"/>
      <c r="IF313" s="354"/>
      <c r="IG313" s="354"/>
      <c r="IH313" s="354"/>
      <c r="II313" s="354"/>
      <c r="IJ313" s="354"/>
      <c r="IK313" s="354"/>
      <c r="IL313" s="354"/>
      <c r="IM313" s="354"/>
      <c r="IN313" s="354"/>
    </row>
    <row r="314" spans="1:248">
      <c r="A314" s="448"/>
      <c r="B314" s="449"/>
      <c r="C314" s="450"/>
      <c r="D314" s="451"/>
      <c r="E314" s="344"/>
      <c r="F314" s="353"/>
      <c r="G314" s="354"/>
      <c r="H314" s="354"/>
      <c r="I314" s="354"/>
      <c r="J314" s="354"/>
      <c r="K314" s="354"/>
      <c r="L314" s="354"/>
      <c r="M314" s="354"/>
      <c r="N314" s="354"/>
      <c r="O314" s="354"/>
      <c r="P314" s="354"/>
      <c r="Q314" s="354"/>
      <c r="R314" s="354"/>
      <c r="S314" s="354"/>
      <c r="T314" s="354"/>
      <c r="U314" s="354"/>
      <c r="V314" s="354"/>
      <c r="W314" s="354"/>
      <c r="X314" s="354"/>
      <c r="Y314" s="354"/>
      <c r="Z314" s="354"/>
      <c r="AA314" s="354"/>
      <c r="AB314" s="354"/>
      <c r="AC314" s="354"/>
      <c r="AD314" s="354"/>
      <c r="AE314" s="354"/>
      <c r="AF314" s="354"/>
      <c r="AG314" s="354"/>
      <c r="AH314" s="354"/>
      <c r="AI314" s="354"/>
      <c r="AJ314" s="354"/>
      <c r="AK314" s="354"/>
      <c r="AL314" s="354"/>
      <c r="AM314" s="354"/>
      <c r="AN314" s="354"/>
      <c r="AO314" s="354"/>
      <c r="AP314" s="354"/>
      <c r="AQ314" s="354"/>
      <c r="AR314" s="354"/>
      <c r="AS314" s="354"/>
      <c r="AT314" s="354"/>
      <c r="AU314" s="354"/>
      <c r="AV314" s="354"/>
      <c r="AW314" s="354"/>
      <c r="AX314" s="354"/>
      <c r="AY314" s="354"/>
      <c r="AZ314" s="354"/>
      <c r="BA314" s="354"/>
      <c r="BB314" s="354"/>
      <c r="BC314" s="354"/>
      <c r="BD314" s="354"/>
      <c r="BE314" s="354"/>
      <c r="BF314" s="354"/>
      <c r="BG314" s="354"/>
      <c r="BH314" s="354"/>
      <c r="BI314" s="354"/>
      <c r="BJ314" s="354"/>
      <c r="BK314" s="354"/>
      <c r="BL314" s="354"/>
      <c r="BM314" s="354"/>
      <c r="BN314" s="354"/>
      <c r="BO314" s="354"/>
      <c r="BP314" s="354"/>
      <c r="BQ314" s="354"/>
      <c r="BR314" s="354"/>
      <c r="BS314" s="354"/>
      <c r="BT314" s="354"/>
      <c r="BU314" s="354"/>
      <c r="BV314" s="354"/>
      <c r="BW314" s="354"/>
      <c r="BX314" s="354"/>
      <c r="BY314" s="354"/>
      <c r="BZ314" s="354"/>
      <c r="CA314" s="354"/>
      <c r="CB314" s="354"/>
      <c r="CC314" s="354"/>
      <c r="CD314" s="354"/>
      <c r="CE314" s="354"/>
      <c r="CF314" s="354"/>
      <c r="CG314" s="354"/>
      <c r="CH314" s="354"/>
      <c r="CI314" s="354"/>
      <c r="CJ314" s="354"/>
      <c r="CK314" s="354"/>
      <c r="CL314" s="354"/>
      <c r="CM314" s="354"/>
      <c r="CN314" s="354"/>
      <c r="CO314" s="354"/>
      <c r="CP314" s="354"/>
      <c r="CQ314" s="354"/>
      <c r="CR314" s="354"/>
      <c r="CS314" s="354"/>
      <c r="CT314" s="354"/>
      <c r="CU314" s="354"/>
      <c r="CV314" s="354"/>
      <c r="CW314" s="354"/>
      <c r="CX314" s="354"/>
      <c r="CY314" s="354"/>
      <c r="CZ314" s="354"/>
      <c r="DA314" s="354"/>
      <c r="DB314" s="354"/>
      <c r="DC314" s="354"/>
      <c r="DD314" s="354"/>
      <c r="DE314" s="354"/>
      <c r="DF314" s="354"/>
      <c r="DG314" s="354"/>
      <c r="DH314" s="354"/>
      <c r="DI314" s="354"/>
      <c r="DJ314" s="354"/>
      <c r="DK314" s="354"/>
      <c r="DL314" s="354"/>
      <c r="DM314" s="354"/>
      <c r="DN314" s="354"/>
      <c r="DO314" s="354"/>
      <c r="DP314" s="354"/>
      <c r="DQ314" s="354"/>
      <c r="DR314" s="354"/>
      <c r="DS314" s="354"/>
      <c r="DT314" s="354"/>
      <c r="DU314" s="354"/>
      <c r="DV314" s="354"/>
      <c r="DW314" s="354"/>
      <c r="DX314" s="354"/>
      <c r="DY314" s="354"/>
      <c r="DZ314" s="354"/>
      <c r="EA314" s="354"/>
      <c r="EB314" s="354"/>
      <c r="EC314" s="354"/>
      <c r="ED314" s="354"/>
      <c r="EE314" s="354"/>
      <c r="EF314" s="354"/>
      <c r="EG314" s="354"/>
      <c r="EH314" s="354"/>
      <c r="EI314" s="354"/>
      <c r="EJ314" s="354"/>
      <c r="EK314" s="354"/>
      <c r="EL314" s="354"/>
      <c r="EM314" s="354"/>
      <c r="EN314" s="354"/>
      <c r="EO314" s="354"/>
      <c r="EP314" s="354"/>
      <c r="EQ314" s="354"/>
      <c r="ER314" s="354"/>
      <c r="ES314" s="354"/>
      <c r="ET314" s="354"/>
      <c r="EU314" s="354"/>
      <c r="EV314" s="354"/>
      <c r="EW314" s="354"/>
      <c r="EX314" s="354"/>
      <c r="EY314" s="354"/>
      <c r="EZ314" s="354"/>
      <c r="FA314" s="354"/>
      <c r="FB314" s="354"/>
      <c r="FC314" s="354"/>
      <c r="FD314" s="354"/>
      <c r="FE314" s="354"/>
      <c r="FF314" s="354"/>
      <c r="FG314" s="354"/>
      <c r="FH314" s="354"/>
      <c r="FI314" s="354"/>
      <c r="FJ314" s="354"/>
      <c r="FK314" s="354"/>
      <c r="FL314" s="354"/>
      <c r="FM314" s="354"/>
      <c r="FN314" s="354"/>
      <c r="FO314" s="354"/>
      <c r="FP314" s="354"/>
      <c r="FQ314" s="354"/>
      <c r="FR314" s="354"/>
      <c r="FS314" s="354"/>
      <c r="FT314" s="354"/>
      <c r="FU314" s="354"/>
      <c r="FV314" s="354"/>
      <c r="FW314" s="354"/>
      <c r="FX314" s="354"/>
      <c r="FY314" s="354"/>
      <c r="FZ314" s="354"/>
      <c r="GA314" s="354"/>
      <c r="GB314" s="354"/>
      <c r="GC314" s="354"/>
      <c r="GD314" s="354"/>
      <c r="GE314" s="354"/>
      <c r="GF314" s="354"/>
      <c r="GG314" s="354"/>
      <c r="GH314" s="354"/>
      <c r="GI314" s="354"/>
      <c r="GJ314" s="354"/>
      <c r="GK314" s="354"/>
      <c r="GL314" s="354"/>
      <c r="GM314" s="354"/>
      <c r="GN314" s="354"/>
      <c r="GO314" s="354"/>
      <c r="GP314" s="354"/>
      <c r="GQ314" s="354"/>
      <c r="GR314" s="354"/>
      <c r="GS314" s="354"/>
      <c r="GT314" s="354"/>
      <c r="GU314" s="354"/>
      <c r="GV314" s="354"/>
      <c r="GW314" s="354"/>
      <c r="GX314" s="354"/>
      <c r="GY314" s="354"/>
      <c r="GZ314" s="354"/>
      <c r="HA314" s="354"/>
      <c r="HB314" s="354"/>
      <c r="HC314" s="354"/>
      <c r="HD314" s="354"/>
      <c r="HE314" s="354"/>
      <c r="HF314" s="354"/>
      <c r="HG314" s="354"/>
      <c r="HH314" s="354"/>
      <c r="HI314" s="354"/>
      <c r="HJ314" s="354"/>
      <c r="HK314" s="354"/>
      <c r="HL314" s="354"/>
      <c r="HM314" s="354"/>
      <c r="HN314" s="354"/>
      <c r="HO314" s="354"/>
      <c r="HP314" s="354"/>
      <c r="HQ314" s="354"/>
      <c r="HR314" s="354"/>
      <c r="HS314" s="354"/>
      <c r="HT314" s="354"/>
      <c r="HU314" s="354"/>
      <c r="HV314" s="354"/>
      <c r="HW314" s="354"/>
      <c r="HX314" s="354"/>
      <c r="HY314" s="354"/>
      <c r="HZ314" s="354"/>
      <c r="IA314" s="354"/>
      <c r="IB314" s="354"/>
      <c r="IC314" s="354"/>
      <c r="ID314" s="354"/>
      <c r="IE314" s="354"/>
      <c r="IF314" s="354"/>
      <c r="IG314" s="354"/>
      <c r="IH314" s="354"/>
      <c r="II314" s="354"/>
      <c r="IJ314" s="354"/>
      <c r="IK314" s="354"/>
      <c r="IL314" s="354"/>
      <c r="IM314" s="354"/>
      <c r="IN314" s="354"/>
    </row>
    <row r="315" spans="1:248">
      <c r="A315" s="809" t="s">
        <v>438</v>
      </c>
      <c r="B315" s="810"/>
      <c r="C315" s="810"/>
      <c r="D315" s="810"/>
      <c r="E315" s="811"/>
      <c r="F315" s="353"/>
      <c r="G315" s="354"/>
      <c r="H315" s="354"/>
      <c r="I315" s="354"/>
      <c r="J315" s="354"/>
      <c r="K315" s="354"/>
      <c r="L315" s="354"/>
      <c r="M315" s="354"/>
      <c r="N315" s="354"/>
      <c r="O315" s="354"/>
      <c r="P315" s="354"/>
      <c r="Q315" s="354"/>
      <c r="R315" s="354"/>
      <c r="S315" s="354"/>
      <c r="T315" s="354"/>
      <c r="U315" s="354"/>
      <c r="V315" s="354"/>
      <c r="W315" s="354"/>
      <c r="X315" s="354"/>
      <c r="Y315" s="354"/>
      <c r="Z315" s="354"/>
      <c r="AA315" s="354"/>
      <c r="AB315" s="354"/>
      <c r="AC315" s="354"/>
      <c r="AD315" s="354"/>
      <c r="AE315" s="354"/>
      <c r="AF315" s="354"/>
      <c r="AG315" s="354"/>
      <c r="AH315" s="354"/>
      <c r="AI315" s="354"/>
      <c r="AJ315" s="354"/>
      <c r="AK315" s="354"/>
      <c r="AL315" s="354"/>
      <c r="AM315" s="354"/>
      <c r="AN315" s="354"/>
      <c r="AO315" s="354"/>
      <c r="AP315" s="354"/>
      <c r="AQ315" s="354"/>
      <c r="AR315" s="354"/>
      <c r="AS315" s="354"/>
      <c r="AT315" s="354"/>
      <c r="AU315" s="354"/>
      <c r="AV315" s="354"/>
      <c r="AW315" s="354"/>
      <c r="AX315" s="354"/>
      <c r="AY315" s="354"/>
      <c r="AZ315" s="354"/>
      <c r="BA315" s="354"/>
      <c r="BB315" s="354"/>
      <c r="BC315" s="354"/>
      <c r="BD315" s="354"/>
      <c r="BE315" s="354"/>
      <c r="BF315" s="354"/>
      <c r="BG315" s="354"/>
      <c r="BH315" s="354"/>
      <c r="BI315" s="354"/>
      <c r="BJ315" s="354"/>
      <c r="BK315" s="354"/>
      <c r="BL315" s="354"/>
      <c r="BM315" s="354"/>
      <c r="BN315" s="354"/>
      <c r="BO315" s="354"/>
      <c r="BP315" s="354"/>
      <c r="BQ315" s="354"/>
      <c r="BR315" s="354"/>
      <c r="BS315" s="354"/>
      <c r="BT315" s="354"/>
      <c r="BU315" s="354"/>
      <c r="BV315" s="354"/>
      <c r="BW315" s="354"/>
      <c r="BX315" s="354"/>
      <c r="BY315" s="354"/>
      <c r="BZ315" s="354"/>
      <c r="CA315" s="354"/>
      <c r="CB315" s="354"/>
      <c r="CC315" s="354"/>
      <c r="CD315" s="354"/>
      <c r="CE315" s="354"/>
      <c r="CF315" s="354"/>
      <c r="CG315" s="354"/>
      <c r="CH315" s="354"/>
      <c r="CI315" s="354"/>
      <c r="CJ315" s="354"/>
      <c r="CK315" s="354"/>
      <c r="CL315" s="354"/>
      <c r="CM315" s="354"/>
      <c r="CN315" s="354"/>
      <c r="CO315" s="354"/>
      <c r="CP315" s="354"/>
      <c r="CQ315" s="354"/>
      <c r="CR315" s="354"/>
      <c r="CS315" s="354"/>
      <c r="CT315" s="354"/>
      <c r="CU315" s="354"/>
      <c r="CV315" s="354"/>
      <c r="CW315" s="354"/>
      <c r="CX315" s="354"/>
      <c r="CY315" s="354"/>
      <c r="CZ315" s="354"/>
      <c r="DA315" s="354"/>
      <c r="DB315" s="354"/>
      <c r="DC315" s="354"/>
      <c r="DD315" s="354"/>
      <c r="DE315" s="354"/>
      <c r="DF315" s="354"/>
      <c r="DG315" s="354"/>
      <c r="DH315" s="354"/>
      <c r="DI315" s="354"/>
      <c r="DJ315" s="354"/>
      <c r="DK315" s="354"/>
      <c r="DL315" s="354"/>
      <c r="DM315" s="354"/>
      <c r="DN315" s="354"/>
      <c r="DO315" s="354"/>
      <c r="DP315" s="354"/>
      <c r="DQ315" s="354"/>
      <c r="DR315" s="354"/>
      <c r="DS315" s="354"/>
      <c r="DT315" s="354"/>
      <c r="DU315" s="354"/>
      <c r="DV315" s="354"/>
      <c r="DW315" s="354"/>
      <c r="DX315" s="354"/>
      <c r="DY315" s="354"/>
      <c r="DZ315" s="354"/>
      <c r="EA315" s="354"/>
      <c r="EB315" s="354"/>
      <c r="EC315" s="354"/>
      <c r="ED315" s="354"/>
      <c r="EE315" s="354"/>
      <c r="EF315" s="354"/>
      <c r="EG315" s="354"/>
      <c r="EH315" s="354"/>
      <c r="EI315" s="354"/>
      <c r="EJ315" s="354"/>
      <c r="EK315" s="354"/>
      <c r="EL315" s="354"/>
      <c r="EM315" s="354"/>
      <c r="EN315" s="354"/>
      <c r="EO315" s="354"/>
      <c r="EP315" s="354"/>
      <c r="EQ315" s="354"/>
      <c r="ER315" s="354"/>
      <c r="ES315" s="354"/>
      <c r="ET315" s="354"/>
      <c r="EU315" s="354"/>
      <c r="EV315" s="354"/>
      <c r="EW315" s="354"/>
      <c r="EX315" s="354"/>
      <c r="EY315" s="354"/>
      <c r="EZ315" s="354"/>
      <c r="FA315" s="354"/>
      <c r="FB315" s="354"/>
      <c r="FC315" s="354"/>
      <c r="FD315" s="354"/>
      <c r="FE315" s="354"/>
      <c r="FF315" s="354"/>
      <c r="FG315" s="354"/>
      <c r="FH315" s="354"/>
      <c r="FI315" s="354"/>
      <c r="FJ315" s="354"/>
      <c r="FK315" s="354"/>
      <c r="FL315" s="354"/>
      <c r="FM315" s="354"/>
      <c r="FN315" s="354"/>
      <c r="FO315" s="354"/>
      <c r="FP315" s="354"/>
      <c r="FQ315" s="354"/>
      <c r="FR315" s="354"/>
      <c r="FS315" s="354"/>
      <c r="FT315" s="354"/>
      <c r="FU315" s="354"/>
      <c r="FV315" s="354"/>
      <c r="FW315" s="354"/>
      <c r="FX315" s="354"/>
      <c r="FY315" s="354"/>
      <c r="FZ315" s="354"/>
      <c r="GA315" s="354"/>
      <c r="GB315" s="354"/>
      <c r="GC315" s="354"/>
      <c r="GD315" s="354"/>
      <c r="GE315" s="354"/>
      <c r="GF315" s="354"/>
      <c r="GG315" s="354"/>
      <c r="GH315" s="354"/>
      <c r="GI315" s="354"/>
      <c r="GJ315" s="354"/>
      <c r="GK315" s="354"/>
      <c r="GL315" s="354"/>
      <c r="GM315" s="354"/>
      <c r="GN315" s="354"/>
      <c r="GO315" s="354"/>
      <c r="GP315" s="354"/>
      <c r="GQ315" s="354"/>
      <c r="GR315" s="354"/>
      <c r="GS315" s="354"/>
      <c r="GT315" s="354"/>
      <c r="GU315" s="354"/>
      <c r="GV315" s="354"/>
      <c r="GW315" s="354"/>
      <c r="GX315" s="354"/>
      <c r="GY315" s="354"/>
      <c r="GZ315" s="354"/>
      <c r="HA315" s="354"/>
      <c r="HB315" s="354"/>
      <c r="HC315" s="354"/>
      <c r="HD315" s="354"/>
      <c r="HE315" s="354"/>
      <c r="HF315" s="354"/>
      <c r="HG315" s="354"/>
      <c r="HH315" s="354"/>
      <c r="HI315" s="354"/>
      <c r="HJ315" s="354"/>
      <c r="HK315" s="354"/>
      <c r="HL315" s="354"/>
      <c r="HM315" s="354"/>
      <c r="HN315" s="354"/>
      <c r="HO315" s="354"/>
      <c r="HP315" s="354"/>
      <c r="HQ315" s="354"/>
      <c r="HR315" s="354"/>
      <c r="HS315" s="354"/>
      <c r="HT315" s="354"/>
      <c r="HU315" s="354"/>
      <c r="HV315" s="354"/>
      <c r="HW315" s="354"/>
      <c r="HX315" s="354"/>
      <c r="HY315" s="354"/>
      <c r="HZ315" s="354"/>
      <c r="IA315" s="354"/>
      <c r="IB315" s="354"/>
      <c r="IC315" s="354"/>
      <c r="ID315" s="354"/>
      <c r="IE315" s="354"/>
      <c r="IF315" s="354"/>
      <c r="IG315" s="354"/>
      <c r="IH315" s="354"/>
      <c r="II315" s="354"/>
      <c r="IJ315" s="354"/>
      <c r="IK315" s="354"/>
      <c r="IL315" s="354"/>
      <c r="IM315" s="354"/>
      <c r="IN315" s="354"/>
    </row>
    <row r="316" spans="1:248" ht="38.25">
      <c r="A316" s="378" t="s">
        <v>738</v>
      </c>
      <c r="B316" s="495" t="s">
        <v>476</v>
      </c>
      <c r="C316" s="271">
        <v>86</v>
      </c>
      <c r="D316" s="373">
        <v>74.400000000000006</v>
      </c>
      <c r="E316" s="220">
        <f t="shared" si="12"/>
        <v>86.511627906976756</v>
      </c>
      <c r="F316" s="353"/>
      <c r="G316" s="354"/>
      <c r="H316" s="354"/>
      <c r="I316" s="354"/>
      <c r="J316" s="354"/>
      <c r="K316" s="354"/>
      <c r="L316" s="354"/>
      <c r="M316" s="354"/>
      <c r="N316" s="354"/>
      <c r="O316" s="354"/>
      <c r="P316" s="354"/>
      <c r="Q316" s="354"/>
      <c r="R316" s="354"/>
      <c r="S316" s="354"/>
      <c r="T316" s="354"/>
      <c r="U316" s="354"/>
      <c r="V316" s="354"/>
      <c r="W316" s="354"/>
      <c r="X316" s="354"/>
      <c r="Y316" s="354"/>
      <c r="Z316" s="354"/>
      <c r="AA316" s="354"/>
      <c r="AB316" s="354"/>
      <c r="AC316" s="354"/>
      <c r="AD316" s="354"/>
      <c r="AE316" s="354"/>
      <c r="AF316" s="354"/>
      <c r="AG316" s="354"/>
      <c r="AH316" s="354"/>
      <c r="AI316" s="354"/>
      <c r="AJ316" s="354"/>
      <c r="AK316" s="354"/>
      <c r="AL316" s="354"/>
      <c r="AM316" s="354"/>
      <c r="AN316" s="354"/>
      <c r="AO316" s="354"/>
      <c r="AP316" s="354"/>
      <c r="AQ316" s="354"/>
      <c r="AR316" s="354"/>
      <c r="AS316" s="354"/>
      <c r="AT316" s="354"/>
      <c r="AU316" s="354"/>
      <c r="AV316" s="354"/>
      <c r="AW316" s="354"/>
      <c r="AX316" s="354"/>
      <c r="AY316" s="354"/>
      <c r="AZ316" s="354"/>
      <c r="BA316" s="354"/>
      <c r="BB316" s="354"/>
      <c r="BC316" s="354"/>
      <c r="BD316" s="354"/>
      <c r="BE316" s="354"/>
      <c r="BF316" s="354"/>
      <c r="BG316" s="354"/>
      <c r="BH316" s="354"/>
      <c r="BI316" s="354"/>
      <c r="BJ316" s="354"/>
      <c r="BK316" s="354"/>
      <c r="BL316" s="354"/>
      <c r="BM316" s="354"/>
      <c r="BN316" s="354"/>
      <c r="BO316" s="354"/>
      <c r="BP316" s="354"/>
      <c r="BQ316" s="354"/>
      <c r="BR316" s="354"/>
      <c r="BS316" s="354"/>
      <c r="BT316" s="354"/>
      <c r="BU316" s="354"/>
      <c r="BV316" s="354"/>
      <c r="BW316" s="354"/>
      <c r="BX316" s="354"/>
      <c r="BY316" s="354"/>
      <c r="BZ316" s="354"/>
      <c r="CA316" s="354"/>
      <c r="CB316" s="354"/>
      <c r="CC316" s="354"/>
      <c r="CD316" s="354"/>
      <c r="CE316" s="354"/>
      <c r="CF316" s="354"/>
      <c r="CG316" s="354"/>
      <c r="CH316" s="354"/>
      <c r="CI316" s="354"/>
      <c r="CJ316" s="354"/>
      <c r="CK316" s="354"/>
      <c r="CL316" s="354"/>
      <c r="CM316" s="354"/>
      <c r="CN316" s="354"/>
      <c r="CO316" s="354"/>
      <c r="CP316" s="354"/>
      <c r="CQ316" s="354"/>
      <c r="CR316" s="354"/>
      <c r="CS316" s="354"/>
      <c r="CT316" s="354"/>
      <c r="CU316" s="354"/>
      <c r="CV316" s="354"/>
      <c r="CW316" s="354"/>
      <c r="CX316" s="354"/>
      <c r="CY316" s="354"/>
      <c r="CZ316" s="354"/>
      <c r="DA316" s="354"/>
      <c r="DB316" s="354"/>
      <c r="DC316" s="354"/>
      <c r="DD316" s="354"/>
      <c r="DE316" s="354"/>
      <c r="DF316" s="354"/>
      <c r="DG316" s="354"/>
      <c r="DH316" s="354"/>
      <c r="DI316" s="354"/>
      <c r="DJ316" s="354"/>
      <c r="DK316" s="354"/>
      <c r="DL316" s="354"/>
      <c r="DM316" s="354"/>
      <c r="DN316" s="354"/>
      <c r="DO316" s="354"/>
      <c r="DP316" s="354"/>
      <c r="DQ316" s="354"/>
      <c r="DR316" s="354"/>
      <c r="DS316" s="354"/>
      <c r="DT316" s="354"/>
      <c r="DU316" s="354"/>
      <c r="DV316" s="354"/>
      <c r="DW316" s="354"/>
      <c r="DX316" s="354"/>
      <c r="DY316" s="354"/>
      <c r="DZ316" s="354"/>
      <c r="EA316" s="354"/>
      <c r="EB316" s="354"/>
      <c r="EC316" s="354"/>
      <c r="ED316" s="354"/>
      <c r="EE316" s="354"/>
      <c r="EF316" s="354"/>
      <c r="EG316" s="354"/>
      <c r="EH316" s="354"/>
      <c r="EI316" s="354"/>
      <c r="EJ316" s="354"/>
      <c r="EK316" s="354"/>
      <c r="EL316" s="354"/>
      <c r="EM316" s="354"/>
      <c r="EN316" s="354"/>
      <c r="EO316" s="354"/>
      <c r="EP316" s="354"/>
      <c r="EQ316" s="354"/>
      <c r="ER316" s="354"/>
      <c r="ES316" s="354"/>
      <c r="ET316" s="354"/>
      <c r="EU316" s="354"/>
      <c r="EV316" s="354"/>
      <c r="EW316" s="354"/>
      <c r="EX316" s="354"/>
      <c r="EY316" s="354"/>
      <c r="EZ316" s="354"/>
      <c r="FA316" s="354"/>
      <c r="FB316" s="354"/>
      <c r="FC316" s="354"/>
      <c r="FD316" s="354"/>
      <c r="FE316" s="354"/>
      <c r="FF316" s="354"/>
      <c r="FG316" s="354"/>
      <c r="FH316" s="354"/>
      <c r="FI316" s="354"/>
      <c r="FJ316" s="354"/>
      <c r="FK316" s="354"/>
      <c r="FL316" s="354"/>
      <c r="FM316" s="354"/>
      <c r="FN316" s="354"/>
      <c r="FO316" s="354"/>
      <c r="FP316" s="354"/>
      <c r="FQ316" s="354"/>
      <c r="FR316" s="354"/>
      <c r="FS316" s="354"/>
      <c r="FT316" s="354"/>
      <c r="FU316" s="354"/>
      <c r="FV316" s="354"/>
      <c r="FW316" s="354"/>
      <c r="FX316" s="354"/>
      <c r="FY316" s="354"/>
      <c r="FZ316" s="354"/>
      <c r="GA316" s="354"/>
      <c r="GB316" s="354"/>
      <c r="GC316" s="354"/>
      <c r="GD316" s="354"/>
      <c r="GE316" s="354"/>
      <c r="GF316" s="354"/>
      <c r="GG316" s="354"/>
      <c r="GH316" s="354"/>
      <c r="GI316" s="354"/>
      <c r="GJ316" s="354"/>
      <c r="GK316" s="354"/>
      <c r="GL316" s="354"/>
      <c r="GM316" s="354"/>
      <c r="GN316" s="354"/>
      <c r="GO316" s="354"/>
      <c r="GP316" s="354"/>
      <c r="GQ316" s="354"/>
      <c r="GR316" s="354"/>
      <c r="GS316" s="354"/>
      <c r="GT316" s="354"/>
      <c r="GU316" s="354"/>
      <c r="GV316" s="354"/>
      <c r="GW316" s="354"/>
      <c r="GX316" s="354"/>
      <c r="GY316" s="354"/>
      <c r="GZ316" s="354"/>
      <c r="HA316" s="354"/>
      <c r="HB316" s="354"/>
      <c r="HC316" s="354"/>
      <c r="HD316" s="354"/>
      <c r="HE316" s="354"/>
      <c r="HF316" s="354"/>
      <c r="HG316" s="354"/>
      <c r="HH316" s="354"/>
      <c r="HI316" s="354"/>
      <c r="HJ316" s="354"/>
      <c r="HK316" s="354"/>
      <c r="HL316" s="354"/>
      <c r="HM316" s="354"/>
      <c r="HN316" s="354"/>
      <c r="HO316" s="354"/>
      <c r="HP316" s="354"/>
      <c r="HQ316" s="354"/>
      <c r="HR316" s="354"/>
      <c r="HS316" s="354"/>
      <c r="HT316" s="354"/>
      <c r="HU316" s="354"/>
      <c r="HV316" s="354"/>
      <c r="HW316" s="354"/>
      <c r="HX316" s="354"/>
      <c r="HY316" s="354"/>
      <c r="HZ316" s="354"/>
      <c r="IA316" s="354"/>
      <c r="IB316" s="354"/>
      <c r="IC316" s="354"/>
      <c r="ID316" s="354"/>
      <c r="IE316" s="354"/>
      <c r="IF316" s="354"/>
      <c r="IG316" s="354"/>
      <c r="IH316" s="354"/>
      <c r="II316" s="354"/>
      <c r="IJ316" s="354"/>
      <c r="IK316" s="354"/>
      <c r="IL316" s="354"/>
      <c r="IM316" s="354"/>
      <c r="IN316" s="354"/>
    </row>
    <row r="317" spans="1:248" ht="25.5">
      <c r="A317" s="378" t="s">
        <v>739</v>
      </c>
      <c r="B317" s="495" t="s">
        <v>476</v>
      </c>
      <c r="C317" s="271">
        <v>95</v>
      </c>
      <c r="D317" s="373">
        <v>100</v>
      </c>
      <c r="E317" s="220">
        <f t="shared" si="12"/>
        <v>105.26315789473684</v>
      </c>
      <c r="F317" s="353"/>
      <c r="G317" s="354"/>
      <c r="H317" s="354"/>
      <c r="I317" s="354"/>
      <c r="J317" s="354"/>
      <c r="K317" s="354"/>
      <c r="L317" s="354"/>
      <c r="M317" s="354"/>
      <c r="N317" s="354"/>
      <c r="O317" s="354"/>
      <c r="P317" s="354"/>
      <c r="Q317" s="354"/>
      <c r="R317" s="354"/>
      <c r="S317" s="354"/>
      <c r="T317" s="354"/>
      <c r="U317" s="354"/>
      <c r="V317" s="354"/>
      <c r="W317" s="354"/>
      <c r="X317" s="354"/>
      <c r="Y317" s="354"/>
      <c r="Z317" s="354"/>
      <c r="AA317" s="354"/>
      <c r="AB317" s="354"/>
      <c r="AC317" s="354"/>
      <c r="AD317" s="354"/>
      <c r="AE317" s="354"/>
      <c r="AF317" s="354"/>
      <c r="AG317" s="354"/>
      <c r="AH317" s="354"/>
      <c r="AI317" s="354"/>
      <c r="AJ317" s="354"/>
      <c r="AK317" s="354"/>
      <c r="AL317" s="354"/>
      <c r="AM317" s="354"/>
      <c r="AN317" s="354"/>
      <c r="AO317" s="354"/>
      <c r="AP317" s="354"/>
      <c r="AQ317" s="354"/>
      <c r="AR317" s="354"/>
      <c r="AS317" s="354"/>
      <c r="AT317" s="354"/>
      <c r="AU317" s="354"/>
      <c r="AV317" s="354"/>
      <c r="AW317" s="354"/>
      <c r="AX317" s="354"/>
      <c r="AY317" s="354"/>
      <c r="AZ317" s="354"/>
      <c r="BA317" s="354"/>
      <c r="BB317" s="354"/>
      <c r="BC317" s="354"/>
      <c r="BD317" s="354"/>
      <c r="BE317" s="354"/>
      <c r="BF317" s="354"/>
      <c r="BG317" s="354"/>
      <c r="BH317" s="354"/>
      <c r="BI317" s="354"/>
      <c r="BJ317" s="354"/>
      <c r="BK317" s="354"/>
      <c r="BL317" s="354"/>
      <c r="BM317" s="354"/>
      <c r="BN317" s="354"/>
      <c r="BO317" s="354"/>
      <c r="BP317" s="354"/>
      <c r="BQ317" s="354"/>
      <c r="BR317" s="354"/>
      <c r="BS317" s="354"/>
      <c r="BT317" s="354"/>
      <c r="BU317" s="354"/>
      <c r="BV317" s="354"/>
      <c r="BW317" s="354"/>
      <c r="BX317" s="354"/>
      <c r="BY317" s="354"/>
      <c r="BZ317" s="354"/>
      <c r="CA317" s="354"/>
      <c r="CB317" s="354"/>
      <c r="CC317" s="354"/>
      <c r="CD317" s="354"/>
      <c r="CE317" s="354"/>
      <c r="CF317" s="354"/>
      <c r="CG317" s="354"/>
      <c r="CH317" s="354"/>
      <c r="CI317" s="354"/>
      <c r="CJ317" s="354"/>
      <c r="CK317" s="354"/>
      <c r="CL317" s="354"/>
      <c r="CM317" s="354"/>
      <c r="CN317" s="354"/>
      <c r="CO317" s="354"/>
      <c r="CP317" s="354"/>
      <c r="CQ317" s="354"/>
      <c r="CR317" s="354"/>
      <c r="CS317" s="354"/>
      <c r="CT317" s="354"/>
      <c r="CU317" s="354"/>
      <c r="CV317" s="354"/>
      <c r="CW317" s="354"/>
      <c r="CX317" s="354"/>
      <c r="CY317" s="354"/>
      <c r="CZ317" s="354"/>
      <c r="DA317" s="354"/>
      <c r="DB317" s="354"/>
      <c r="DC317" s="354"/>
      <c r="DD317" s="354"/>
      <c r="DE317" s="354"/>
      <c r="DF317" s="354"/>
      <c r="DG317" s="354"/>
      <c r="DH317" s="354"/>
      <c r="DI317" s="354"/>
      <c r="DJ317" s="354"/>
      <c r="DK317" s="354"/>
      <c r="DL317" s="354"/>
      <c r="DM317" s="354"/>
      <c r="DN317" s="354"/>
      <c r="DO317" s="354"/>
      <c r="DP317" s="354"/>
      <c r="DQ317" s="354"/>
      <c r="DR317" s="354"/>
      <c r="DS317" s="354"/>
      <c r="DT317" s="354"/>
      <c r="DU317" s="354"/>
      <c r="DV317" s="354"/>
      <c r="DW317" s="354"/>
      <c r="DX317" s="354"/>
      <c r="DY317" s="354"/>
      <c r="DZ317" s="354"/>
      <c r="EA317" s="354"/>
      <c r="EB317" s="354"/>
      <c r="EC317" s="354"/>
      <c r="ED317" s="354"/>
      <c r="EE317" s="354"/>
      <c r="EF317" s="354"/>
      <c r="EG317" s="354"/>
      <c r="EH317" s="354"/>
      <c r="EI317" s="354"/>
      <c r="EJ317" s="354"/>
      <c r="EK317" s="354"/>
      <c r="EL317" s="354"/>
      <c r="EM317" s="354"/>
      <c r="EN317" s="354"/>
      <c r="EO317" s="354"/>
      <c r="EP317" s="354"/>
      <c r="EQ317" s="354"/>
      <c r="ER317" s="354"/>
      <c r="ES317" s="354"/>
      <c r="ET317" s="354"/>
      <c r="EU317" s="354"/>
      <c r="EV317" s="354"/>
      <c r="EW317" s="354"/>
      <c r="EX317" s="354"/>
      <c r="EY317" s="354"/>
      <c r="EZ317" s="354"/>
      <c r="FA317" s="354"/>
      <c r="FB317" s="354"/>
      <c r="FC317" s="354"/>
      <c r="FD317" s="354"/>
      <c r="FE317" s="354"/>
      <c r="FF317" s="354"/>
      <c r="FG317" s="354"/>
      <c r="FH317" s="354"/>
      <c r="FI317" s="354"/>
      <c r="FJ317" s="354"/>
      <c r="FK317" s="354"/>
      <c r="FL317" s="354"/>
      <c r="FM317" s="354"/>
      <c r="FN317" s="354"/>
      <c r="FO317" s="354"/>
      <c r="FP317" s="354"/>
      <c r="FQ317" s="354"/>
      <c r="FR317" s="354"/>
      <c r="FS317" s="354"/>
      <c r="FT317" s="354"/>
      <c r="FU317" s="354"/>
      <c r="FV317" s="354"/>
      <c r="FW317" s="354"/>
      <c r="FX317" s="354"/>
      <c r="FY317" s="354"/>
      <c r="FZ317" s="354"/>
      <c r="GA317" s="354"/>
      <c r="GB317" s="354"/>
      <c r="GC317" s="354"/>
      <c r="GD317" s="354"/>
      <c r="GE317" s="354"/>
      <c r="GF317" s="354"/>
      <c r="GG317" s="354"/>
      <c r="GH317" s="354"/>
      <c r="GI317" s="354"/>
      <c r="GJ317" s="354"/>
      <c r="GK317" s="354"/>
      <c r="GL317" s="354"/>
      <c r="GM317" s="354"/>
      <c r="GN317" s="354"/>
      <c r="GO317" s="354"/>
      <c r="GP317" s="354"/>
      <c r="GQ317" s="354"/>
      <c r="GR317" s="354"/>
      <c r="GS317" s="354"/>
      <c r="GT317" s="354"/>
      <c r="GU317" s="354"/>
      <c r="GV317" s="354"/>
      <c r="GW317" s="354"/>
      <c r="GX317" s="354"/>
      <c r="GY317" s="354"/>
      <c r="GZ317" s="354"/>
      <c r="HA317" s="354"/>
      <c r="HB317" s="354"/>
      <c r="HC317" s="354"/>
      <c r="HD317" s="354"/>
      <c r="HE317" s="354"/>
      <c r="HF317" s="354"/>
      <c r="HG317" s="354"/>
      <c r="HH317" s="354"/>
      <c r="HI317" s="354"/>
      <c r="HJ317" s="354"/>
      <c r="HK317" s="354"/>
      <c r="HL317" s="354"/>
      <c r="HM317" s="354"/>
      <c r="HN317" s="354"/>
      <c r="HO317" s="354"/>
      <c r="HP317" s="354"/>
      <c r="HQ317" s="354"/>
      <c r="HR317" s="354"/>
      <c r="HS317" s="354"/>
      <c r="HT317" s="354"/>
      <c r="HU317" s="354"/>
      <c r="HV317" s="354"/>
      <c r="HW317" s="354"/>
      <c r="HX317" s="354"/>
      <c r="HY317" s="354"/>
      <c r="HZ317" s="354"/>
      <c r="IA317" s="354"/>
      <c r="IB317" s="354"/>
      <c r="IC317" s="354"/>
      <c r="ID317" s="354"/>
      <c r="IE317" s="354"/>
      <c r="IF317" s="354"/>
      <c r="IG317" s="354"/>
      <c r="IH317" s="354"/>
      <c r="II317" s="354"/>
      <c r="IJ317" s="354"/>
      <c r="IK317" s="354"/>
      <c r="IL317" s="354"/>
      <c r="IM317" s="354"/>
      <c r="IN317" s="354"/>
    </row>
    <row r="318" spans="1:248" ht="38.25">
      <c r="A318" s="273" t="s">
        <v>740</v>
      </c>
      <c r="B318" s="495" t="s">
        <v>476</v>
      </c>
      <c r="C318" s="270">
        <v>10</v>
      </c>
      <c r="D318" s="373">
        <v>0</v>
      </c>
      <c r="E318" s="220">
        <f t="shared" si="12"/>
        <v>0</v>
      </c>
      <c r="F318" s="353"/>
      <c r="G318" s="354"/>
      <c r="H318" s="354"/>
      <c r="I318" s="354"/>
      <c r="J318" s="354"/>
      <c r="K318" s="354"/>
      <c r="L318" s="354"/>
      <c r="M318" s="354"/>
      <c r="N318" s="354"/>
      <c r="O318" s="354"/>
      <c r="P318" s="354"/>
      <c r="Q318" s="354"/>
      <c r="R318" s="354"/>
      <c r="S318" s="354"/>
      <c r="T318" s="354"/>
      <c r="U318" s="354"/>
      <c r="V318" s="354"/>
      <c r="W318" s="354"/>
      <c r="X318" s="354"/>
      <c r="Y318" s="354"/>
      <c r="Z318" s="354"/>
      <c r="AA318" s="354"/>
      <c r="AB318" s="354"/>
      <c r="AC318" s="354"/>
      <c r="AD318" s="354"/>
      <c r="AE318" s="354"/>
      <c r="AF318" s="354"/>
      <c r="AG318" s="354"/>
      <c r="AH318" s="354"/>
      <c r="AI318" s="354"/>
      <c r="AJ318" s="354"/>
      <c r="AK318" s="354"/>
      <c r="AL318" s="354"/>
      <c r="AM318" s="354"/>
      <c r="AN318" s="354"/>
      <c r="AO318" s="354"/>
      <c r="AP318" s="354"/>
      <c r="AQ318" s="354"/>
      <c r="AR318" s="354"/>
      <c r="AS318" s="354"/>
      <c r="AT318" s="354"/>
      <c r="AU318" s="354"/>
      <c r="AV318" s="354"/>
      <c r="AW318" s="354"/>
      <c r="AX318" s="354"/>
      <c r="AY318" s="354"/>
      <c r="AZ318" s="354"/>
      <c r="BA318" s="354"/>
      <c r="BB318" s="354"/>
      <c r="BC318" s="354"/>
      <c r="BD318" s="354"/>
      <c r="BE318" s="354"/>
      <c r="BF318" s="354"/>
      <c r="BG318" s="354"/>
      <c r="BH318" s="354"/>
      <c r="BI318" s="354"/>
      <c r="BJ318" s="354"/>
      <c r="BK318" s="354"/>
      <c r="BL318" s="354"/>
      <c r="BM318" s="354"/>
      <c r="BN318" s="354"/>
      <c r="BO318" s="354"/>
      <c r="BP318" s="354"/>
      <c r="BQ318" s="354"/>
      <c r="BR318" s="354"/>
      <c r="BS318" s="354"/>
      <c r="BT318" s="354"/>
      <c r="BU318" s="354"/>
      <c r="BV318" s="354"/>
      <c r="BW318" s="354"/>
      <c r="BX318" s="354"/>
      <c r="BY318" s="354"/>
      <c r="BZ318" s="354"/>
      <c r="CA318" s="354"/>
      <c r="CB318" s="354"/>
      <c r="CC318" s="354"/>
      <c r="CD318" s="354"/>
      <c r="CE318" s="354"/>
      <c r="CF318" s="354"/>
      <c r="CG318" s="354"/>
      <c r="CH318" s="354"/>
      <c r="CI318" s="354"/>
      <c r="CJ318" s="354"/>
      <c r="CK318" s="354"/>
      <c r="CL318" s="354"/>
      <c r="CM318" s="354"/>
      <c r="CN318" s="354"/>
      <c r="CO318" s="354"/>
      <c r="CP318" s="354"/>
      <c r="CQ318" s="354"/>
      <c r="CR318" s="354"/>
      <c r="CS318" s="354"/>
      <c r="CT318" s="354"/>
      <c r="CU318" s="354"/>
      <c r="CV318" s="354"/>
      <c r="CW318" s="354"/>
      <c r="CX318" s="354"/>
      <c r="CY318" s="354"/>
      <c r="CZ318" s="354"/>
      <c r="DA318" s="354"/>
      <c r="DB318" s="354"/>
      <c r="DC318" s="354"/>
      <c r="DD318" s="354"/>
      <c r="DE318" s="354"/>
      <c r="DF318" s="354"/>
      <c r="DG318" s="354"/>
      <c r="DH318" s="354"/>
      <c r="DI318" s="354"/>
      <c r="DJ318" s="354"/>
      <c r="DK318" s="354"/>
      <c r="DL318" s="354"/>
      <c r="DM318" s="354"/>
      <c r="DN318" s="354"/>
      <c r="DO318" s="354"/>
      <c r="DP318" s="354"/>
      <c r="DQ318" s="354"/>
      <c r="DR318" s="354"/>
      <c r="DS318" s="354"/>
      <c r="DT318" s="354"/>
      <c r="DU318" s="354"/>
      <c r="DV318" s="354"/>
      <c r="DW318" s="354"/>
      <c r="DX318" s="354"/>
      <c r="DY318" s="354"/>
      <c r="DZ318" s="354"/>
      <c r="EA318" s="354"/>
      <c r="EB318" s="354"/>
      <c r="EC318" s="354"/>
      <c r="ED318" s="354"/>
      <c r="EE318" s="354"/>
      <c r="EF318" s="354"/>
      <c r="EG318" s="354"/>
      <c r="EH318" s="354"/>
      <c r="EI318" s="354"/>
      <c r="EJ318" s="354"/>
      <c r="EK318" s="354"/>
      <c r="EL318" s="354"/>
      <c r="EM318" s="354"/>
      <c r="EN318" s="354"/>
      <c r="EO318" s="354"/>
      <c r="EP318" s="354"/>
      <c r="EQ318" s="354"/>
      <c r="ER318" s="354"/>
      <c r="ES318" s="354"/>
      <c r="ET318" s="354"/>
      <c r="EU318" s="354"/>
      <c r="EV318" s="354"/>
      <c r="EW318" s="354"/>
      <c r="EX318" s="354"/>
      <c r="EY318" s="354"/>
      <c r="EZ318" s="354"/>
      <c r="FA318" s="354"/>
      <c r="FB318" s="354"/>
      <c r="FC318" s="354"/>
      <c r="FD318" s="354"/>
      <c r="FE318" s="354"/>
      <c r="FF318" s="354"/>
      <c r="FG318" s="354"/>
      <c r="FH318" s="354"/>
      <c r="FI318" s="354"/>
      <c r="FJ318" s="354"/>
      <c r="FK318" s="354"/>
      <c r="FL318" s="354"/>
      <c r="FM318" s="354"/>
      <c r="FN318" s="354"/>
      <c r="FO318" s="354"/>
      <c r="FP318" s="354"/>
      <c r="FQ318" s="354"/>
      <c r="FR318" s="354"/>
      <c r="FS318" s="354"/>
      <c r="FT318" s="354"/>
      <c r="FU318" s="354"/>
      <c r="FV318" s="354"/>
      <c r="FW318" s="354"/>
      <c r="FX318" s="354"/>
      <c r="FY318" s="354"/>
      <c r="FZ318" s="354"/>
      <c r="GA318" s="354"/>
      <c r="GB318" s="354"/>
      <c r="GC318" s="354"/>
      <c r="GD318" s="354"/>
      <c r="GE318" s="354"/>
      <c r="GF318" s="354"/>
      <c r="GG318" s="354"/>
      <c r="GH318" s="354"/>
      <c r="GI318" s="354"/>
      <c r="GJ318" s="354"/>
      <c r="GK318" s="354"/>
      <c r="GL318" s="354"/>
      <c r="GM318" s="354"/>
      <c r="GN318" s="354"/>
      <c r="GO318" s="354"/>
      <c r="GP318" s="354"/>
      <c r="GQ318" s="354"/>
      <c r="GR318" s="354"/>
      <c r="GS318" s="354"/>
      <c r="GT318" s="354"/>
      <c r="GU318" s="354"/>
      <c r="GV318" s="354"/>
      <c r="GW318" s="354"/>
      <c r="GX318" s="354"/>
      <c r="GY318" s="354"/>
      <c r="GZ318" s="354"/>
      <c r="HA318" s="354"/>
      <c r="HB318" s="354"/>
      <c r="HC318" s="354"/>
      <c r="HD318" s="354"/>
      <c r="HE318" s="354"/>
      <c r="HF318" s="354"/>
      <c r="HG318" s="354"/>
      <c r="HH318" s="354"/>
      <c r="HI318" s="354"/>
      <c r="HJ318" s="354"/>
      <c r="HK318" s="354"/>
      <c r="HL318" s="354"/>
      <c r="HM318" s="354"/>
      <c r="HN318" s="354"/>
      <c r="HO318" s="354"/>
      <c r="HP318" s="354"/>
      <c r="HQ318" s="354"/>
      <c r="HR318" s="354"/>
      <c r="HS318" s="354"/>
      <c r="HT318" s="354"/>
      <c r="HU318" s="354"/>
      <c r="HV318" s="354"/>
      <c r="HW318" s="354"/>
      <c r="HX318" s="354"/>
      <c r="HY318" s="354"/>
      <c r="HZ318" s="354"/>
      <c r="IA318" s="354"/>
      <c r="IB318" s="354"/>
      <c r="IC318" s="354"/>
      <c r="ID318" s="354"/>
      <c r="IE318" s="354"/>
      <c r="IF318" s="354"/>
      <c r="IG318" s="354"/>
      <c r="IH318" s="354"/>
      <c r="II318" s="354"/>
      <c r="IJ318" s="354"/>
      <c r="IK318" s="354"/>
      <c r="IL318" s="354"/>
      <c r="IM318" s="354"/>
      <c r="IN318" s="354"/>
    </row>
    <row r="319" spans="1:248">
      <c r="A319" s="809" t="s">
        <v>741</v>
      </c>
      <c r="B319" s="810"/>
      <c r="C319" s="810"/>
      <c r="D319" s="810"/>
      <c r="E319" s="811"/>
      <c r="F319" s="353"/>
      <c r="G319" s="354"/>
      <c r="H319" s="354"/>
      <c r="I319" s="354"/>
      <c r="J319" s="354"/>
      <c r="K319" s="354"/>
      <c r="L319" s="354"/>
      <c r="M319" s="354"/>
      <c r="N319" s="354"/>
      <c r="O319" s="354"/>
      <c r="P319" s="354"/>
      <c r="Q319" s="354"/>
      <c r="R319" s="354"/>
      <c r="S319" s="354"/>
      <c r="T319" s="354"/>
      <c r="U319" s="354"/>
      <c r="V319" s="354"/>
      <c r="W319" s="354"/>
      <c r="X319" s="354"/>
      <c r="Y319" s="354"/>
      <c r="Z319" s="354"/>
      <c r="AA319" s="354"/>
      <c r="AB319" s="354"/>
      <c r="AC319" s="354"/>
      <c r="AD319" s="354"/>
      <c r="AE319" s="354"/>
      <c r="AF319" s="354"/>
      <c r="AG319" s="354"/>
      <c r="AH319" s="354"/>
      <c r="AI319" s="354"/>
      <c r="AJ319" s="354"/>
      <c r="AK319" s="354"/>
      <c r="AL319" s="354"/>
      <c r="AM319" s="354"/>
      <c r="AN319" s="354"/>
      <c r="AO319" s="354"/>
      <c r="AP319" s="354"/>
      <c r="AQ319" s="354"/>
      <c r="AR319" s="354"/>
      <c r="AS319" s="354"/>
      <c r="AT319" s="354"/>
      <c r="AU319" s="354"/>
      <c r="AV319" s="354"/>
      <c r="AW319" s="354"/>
      <c r="AX319" s="354"/>
      <c r="AY319" s="354"/>
      <c r="AZ319" s="354"/>
      <c r="BA319" s="354"/>
      <c r="BB319" s="354"/>
      <c r="BC319" s="354"/>
      <c r="BD319" s="354"/>
      <c r="BE319" s="354"/>
      <c r="BF319" s="354"/>
      <c r="BG319" s="354"/>
      <c r="BH319" s="354"/>
      <c r="BI319" s="354"/>
      <c r="BJ319" s="354"/>
      <c r="BK319" s="354"/>
      <c r="BL319" s="354"/>
      <c r="BM319" s="354"/>
      <c r="BN319" s="354"/>
      <c r="BO319" s="354"/>
      <c r="BP319" s="354"/>
      <c r="BQ319" s="354"/>
      <c r="BR319" s="354"/>
      <c r="BS319" s="354"/>
      <c r="BT319" s="354"/>
      <c r="BU319" s="354"/>
      <c r="BV319" s="354"/>
      <c r="BW319" s="354"/>
      <c r="BX319" s="354"/>
      <c r="BY319" s="354"/>
      <c r="BZ319" s="354"/>
      <c r="CA319" s="354"/>
      <c r="CB319" s="354"/>
      <c r="CC319" s="354"/>
      <c r="CD319" s="354"/>
      <c r="CE319" s="354"/>
      <c r="CF319" s="354"/>
      <c r="CG319" s="354"/>
      <c r="CH319" s="354"/>
      <c r="CI319" s="354"/>
      <c r="CJ319" s="354"/>
      <c r="CK319" s="354"/>
      <c r="CL319" s="354"/>
      <c r="CM319" s="354"/>
      <c r="CN319" s="354"/>
      <c r="CO319" s="354"/>
      <c r="CP319" s="354"/>
      <c r="CQ319" s="354"/>
      <c r="CR319" s="354"/>
      <c r="CS319" s="354"/>
      <c r="CT319" s="354"/>
      <c r="CU319" s="354"/>
      <c r="CV319" s="354"/>
      <c r="CW319" s="354"/>
      <c r="CX319" s="354"/>
      <c r="CY319" s="354"/>
      <c r="CZ319" s="354"/>
      <c r="DA319" s="354"/>
      <c r="DB319" s="354"/>
      <c r="DC319" s="354"/>
      <c r="DD319" s="354"/>
      <c r="DE319" s="354"/>
      <c r="DF319" s="354"/>
      <c r="DG319" s="354"/>
      <c r="DH319" s="354"/>
      <c r="DI319" s="354"/>
      <c r="DJ319" s="354"/>
      <c r="DK319" s="354"/>
      <c r="DL319" s="354"/>
      <c r="DM319" s="354"/>
      <c r="DN319" s="354"/>
      <c r="DO319" s="354"/>
      <c r="DP319" s="354"/>
      <c r="DQ319" s="354"/>
      <c r="DR319" s="354"/>
      <c r="DS319" s="354"/>
      <c r="DT319" s="354"/>
      <c r="DU319" s="354"/>
      <c r="DV319" s="354"/>
      <c r="DW319" s="354"/>
      <c r="DX319" s="354"/>
      <c r="DY319" s="354"/>
      <c r="DZ319" s="354"/>
      <c r="EA319" s="354"/>
      <c r="EB319" s="354"/>
      <c r="EC319" s="354"/>
      <c r="ED319" s="354"/>
      <c r="EE319" s="354"/>
      <c r="EF319" s="354"/>
      <c r="EG319" s="354"/>
      <c r="EH319" s="354"/>
      <c r="EI319" s="354"/>
      <c r="EJ319" s="354"/>
      <c r="EK319" s="354"/>
      <c r="EL319" s="354"/>
      <c r="EM319" s="354"/>
      <c r="EN319" s="354"/>
      <c r="EO319" s="354"/>
      <c r="EP319" s="354"/>
      <c r="EQ319" s="354"/>
      <c r="ER319" s="354"/>
      <c r="ES319" s="354"/>
      <c r="ET319" s="354"/>
      <c r="EU319" s="354"/>
      <c r="EV319" s="354"/>
      <c r="EW319" s="354"/>
      <c r="EX319" s="354"/>
      <c r="EY319" s="354"/>
      <c r="EZ319" s="354"/>
      <c r="FA319" s="354"/>
      <c r="FB319" s="354"/>
      <c r="FC319" s="354"/>
      <c r="FD319" s="354"/>
      <c r="FE319" s="354"/>
      <c r="FF319" s="354"/>
      <c r="FG319" s="354"/>
      <c r="FH319" s="354"/>
      <c r="FI319" s="354"/>
      <c r="FJ319" s="354"/>
      <c r="FK319" s="354"/>
      <c r="FL319" s="354"/>
      <c r="FM319" s="354"/>
      <c r="FN319" s="354"/>
      <c r="FO319" s="354"/>
      <c r="FP319" s="354"/>
      <c r="FQ319" s="354"/>
      <c r="FR319" s="354"/>
      <c r="FS319" s="354"/>
      <c r="FT319" s="354"/>
      <c r="FU319" s="354"/>
      <c r="FV319" s="354"/>
      <c r="FW319" s="354"/>
      <c r="FX319" s="354"/>
      <c r="FY319" s="354"/>
      <c r="FZ319" s="354"/>
      <c r="GA319" s="354"/>
      <c r="GB319" s="354"/>
      <c r="GC319" s="354"/>
      <c r="GD319" s="354"/>
      <c r="GE319" s="354"/>
      <c r="GF319" s="354"/>
      <c r="GG319" s="354"/>
      <c r="GH319" s="354"/>
      <c r="GI319" s="354"/>
      <c r="GJ319" s="354"/>
      <c r="GK319" s="354"/>
      <c r="GL319" s="354"/>
      <c r="GM319" s="354"/>
      <c r="GN319" s="354"/>
      <c r="GO319" s="354"/>
      <c r="GP319" s="354"/>
      <c r="GQ319" s="354"/>
      <c r="GR319" s="354"/>
      <c r="GS319" s="354"/>
      <c r="GT319" s="354"/>
      <c r="GU319" s="354"/>
      <c r="GV319" s="354"/>
      <c r="GW319" s="354"/>
      <c r="GX319" s="354"/>
      <c r="GY319" s="354"/>
      <c r="GZ319" s="354"/>
      <c r="HA319" s="354"/>
      <c r="HB319" s="354"/>
      <c r="HC319" s="354"/>
      <c r="HD319" s="354"/>
      <c r="HE319" s="354"/>
      <c r="HF319" s="354"/>
      <c r="HG319" s="354"/>
      <c r="HH319" s="354"/>
      <c r="HI319" s="354"/>
      <c r="HJ319" s="354"/>
      <c r="HK319" s="354"/>
      <c r="HL319" s="354"/>
      <c r="HM319" s="354"/>
      <c r="HN319" s="354"/>
      <c r="HO319" s="354"/>
      <c r="HP319" s="354"/>
      <c r="HQ319" s="354"/>
      <c r="HR319" s="354"/>
      <c r="HS319" s="354"/>
      <c r="HT319" s="354"/>
      <c r="HU319" s="354"/>
      <c r="HV319" s="354"/>
      <c r="HW319" s="354"/>
      <c r="HX319" s="354"/>
      <c r="HY319" s="354"/>
      <c r="HZ319" s="354"/>
      <c r="IA319" s="354"/>
      <c r="IB319" s="354"/>
      <c r="IC319" s="354"/>
      <c r="ID319" s="354"/>
      <c r="IE319" s="354"/>
      <c r="IF319" s="354"/>
      <c r="IG319" s="354"/>
      <c r="IH319" s="354"/>
      <c r="II319" s="354"/>
      <c r="IJ319" s="354"/>
      <c r="IK319" s="354"/>
      <c r="IL319" s="354"/>
      <c r="IM319" s="354"/>
      <c r="IN319" s="354"/>
    </row>
    <row r="320" spans="1:248" ht="25.5">
      <c r="A320" s="379" t="s">
        <v>742</v>
      </c>
      <c r="B320" s="361" t="s">
        <v>476</v>
      </c>
      <c r="C320" s="265">
        <v>82</v>
      </c>
      <c r="D320" s="373">
        <v>79.3</v>
      </c>
      <c r="E320" s="220">
        <f t="shared" si="12"/>
        <v>96.707317073170728</v>
      </c>
      <c r="F320" s="353"/>
      <c r="G320" s="354"/>
      <c r="H320" s="354"/>
      <c r="I320" s="354"/>
      <c r="J320" s="354"/>
      <c r="K320" s="354"/>
      <c r="L320" s="354"/>
      <c r="M320" s="354"/>
      <c r="N320" s="354"/>
      <c r="O320" s="354"/>
      <c r="P320" s="354"/>
      <c r="Q320" s="354"/>
      <c r="R320" s="354"/>
      <c r="S320" s="354"/>
      <c r="T320" s="354"/>
      <c r="U320" s="354"/>
      <c r="V320" s="354"/>
      <c r="W320" s="354"/>
      <c r="X320" s="354"/>
      <c r="Y320" s="354"/>
      <c r="Z320" s="354"/>
      <c r="AA320" s="354"/>
      <c r="AB320" s="354"/>
      <c r="AC320" s="354"/>
      <c r="AD320" s="354"/>
      <c r="AE320" s="354"/>
      <c r="AF320" s="354"/>
      <c r="AG320" s="354"/>
      <c r="AH320" s="354"/>
      <c r="AI320" s="354"/>
      <c r="AJ320" s="354"/>
      <c r="AK320" s="354"/>
      <c r="AL320" s="354"/>
      <c r="AM320" s="354"/>
      <c r="AN320" s="354"/>
      <c r="AO320" s="354"/>
      <c r="AP320" s="354"/>
      <c r="AQ320" s="354"/>
      <c r="AR320" s="354"/>
      <c r="AS320" s="354"/>
      <c r="AT320" s="354"/>
      <c r="AU320" s="354"/>
      <c r="AV320" s="354"/>
      <c r="AW320" s="354"/>
      <c r="AX320" s="354"/>
      <c r="AY320" s="354"/>
      <c r="AZ320" s="354"/>
      <c r="BA320" s="354"/>
      <c r="BB320" s="354"/>
      <c r="BC320" s="354"/>
      <c r="BD320" s="354"/>
      <c r="BE320" s="354"/>
      <c r="BF320" s="354"/>
      <c r="BG320" s="354"/>
      <c r="BH320" s="354"/>
      <c r="BI320" s="354"/>
      <c r="BJ320" s="354"/>
      <c r="BK320" s="354"/>
      <c r="BL320" s="354"/>
      <c r="BM320" s="354"/>
      <c r="BN320" s="354"/>
      <c r="BO320" s="354"/>
      <c r="BP320" s="354"/>
      <c r="BQ320" s="354"/>
      <c r="BR320" s="354"/>
      <c r="BS320" s="354"/>
      <c r="BT320" s="354"/>
      <c r="BU320" s="354"/>
      <c r="BV320" s="354"/>
      <c r="BW320" s="354"/>
      <c r="BX320" s="354"/>
      <c r="BY320" s="354"/>
      <c r="BZ320" s="354"/>
      <c r="CA320" s="354"/>
      <c r="CB320" s="354"/>
      <c r="CC320" s="354"/>
      <c r="CD320" s="354"/>
      <c r="CE320" s="354"/>
      <c r="CF320" s="354"/>
      <c r="CG320" s="354"/>
      <c r="CH320" s="354"/>
      <c r="CI320" s="354"/>
      <c r="CJ320" s="354"/>
      <c r="CK320" s="354"/>
      <c r="CL320" s="354"/>
      <c r="CM320" s="354"/>
      <c r="CN320" s="354"/>
      <c r="CO320" s="354"/>
      <c r="CP320" s="354"/>
      <c r="CQ320" s="354"/>
      <c r="CR320" s="354"/>
      <c r="CS320" s="354"/>
      <c r="CT320" s="354"/>
      <c r="CU320" s="354"/>
      <c r="CV320" s="354"/>
      <c r="CW320" s="354"/>
      <c r="CX320" s="354"/>
      <c r="CY320" s="354"/>
      <c r="CZ320" s="354"/>
      <c r="DA320" s="354"/>
      <c r="DB320" s="354"/>
      <c r="DC320" s="354"/>
      <c r="DD320" s="354"/>
      <c r="DE320" s="354"/>
      <c r="DF320" s="354"/>
      <c r="DG320" s="354"/>
      <c r="DH320" s="354"/>
      <c r="DI320" s="354"/>
      <c r="DJ320" s="354"/>
      <c r="DK320" s="354"/>
      <c r="DL320" s="354"/>
      <c r="DM320" s="354"/>
      <c r="DN320" s="354"/>
      <c r="DO320" s="354"/>
      <c r="DP320" s="354"/>
      <c r="DQ320" s="354"/>
      <c r="DR320" s="354"/>
      <c r="DS320" s="354"/>
      <c r="DT320" s="354"/>
      <c r="DU320" s="354"/>
      <c r="DV320" s="354"/>
      <c r="DW320" s="354"/>
      <c r="DX320" s="354"/>
      <c r="DY320" s="354"/>
      <c r="DZ320" s="354"/>
      <c r="EA320" s="354"/>
      <c r="EB320" s="354"/>
      <c r="EC320" s="354"/>
      <c r="ED320" s="354"/>
      <c r="EE320" s="354"/>
      <c r="EF320" s="354"/>
      <c r="EG320" s="354"/>
      <c r="EH320" s="354"/>
      <c r="EI320" s="354"/>
      <c r="EJ320" s="354"/>
      <c r="EK320" s="354"/>
      <c r="EL320" s="354"/>
      <c r="EM320" s="354"/>
      <c r="EN320" s="354"/>
      <c r="EO320" s="354"/>
      <c r="EP320" s="354"/>
      <c r="EQ320" s="354"/>
      <c r="ER320" s="354"/>
      <c r="ES320" s="354"/>
      <c r="ET320" s="354"/>
      <c r="EU320" s="354"/>
      <c r="EV320" s="354"/>
      <c r="EW320" s="354"/>
      <c r="EX320" s="354"/>
      <c r="EY320" s="354"/>
      <c r="EZ320" s="354"/>
      <c r="FA320" s="354"/>
      <c r="FB320" s="354"/>
      <c r="FC320" s="354"/>
      <c r="FD320" s="354"/>
      <c r="FE320" s="354"/>
      <c r="FF320" s="354"/>
      <c r="FG320" s="354"/>
      <c r="FH320" s="354"/>
      <c r="FI320" s="354"/>
      <c r="FJ320" s="354"/>
      <c r="FK320" s="354"/>
      <c r="FL320" s="354"/>
      <c r="FM320" s="354"/>
      <c r="FN320" s="354"/>
      <c r="FO320" s="354"/>
      <c r="FP320" s="354"/>
      <c r="FQ320" s="354"/>
      <c r="FR320" s="354"/>
      <c r="FS320" s="354"/>
      <c r="FT320" s="354"/>
      <c r="FU320" s="354"/>
      <c r="FV320" s="354"/>
      <c r="FW320" s="354"/>
      <c r="FX320" s="354"/>
      <c r="FY320" s="354"/>
      <c r="FZ320" s="354"/>
      <c r="GA320" s="354"/>
      <c r="GB320" s="354"/>
      <c r="GC320" s="354"/>
      <c r="GD320" s="354"/>
      <c r="GE320" s="354"/>
      <c r="GF320" s="354"/>
      <c r="GG320" s="354"/>
      <c r="GH320" s="354"/>
      <c r="GI320" s="354"/>
      <c r="GJ320" s="354"/>
      <c r="GK320" s="354"/>
      <c r="GL320" s="354"/>
      <c r="GM320" s="354"/>
      <c r="GN320" s="354"/>
      <c r="GO320" s="354"/>
      <c r="GP320" s="354"/>
      <c r="GQ320" s="354"/>
      <c r="GR320" s="354"/>
      <c r="GS320" s="354"/>
      <c r="GT320" s="354"/>
      <c r="GU320" s="354"/>
      <c r="GV320" s="354"/>
      <c r="GW320" s="354"/>
      <c r="GX320" s="354"/>
      <c r="GY320" s="354"/>
      <c r="GZ320" s="354"/>
      <c r="HA320" s="354"/>
      <c r="HB320" s="354"/>
      <c r="HC320" s="354"/>
      <c r="HD320" s="354"/>
      <c r="HE320" s="354"/>
      <c r="HF320" s="354"/>
      <c r="HG320" s="354"/>
      <c r="HH320" s="354"/>
      <c r="HI320" s="354"/>
      <c r="HJ320" s="354"/>
      <c r="HK320" s="354"/>
      <c r="HL320" s="354"/>
      <c r="HM320" s="354"/>
      <c r="HN320" s="354"/>
      <c r="HO320" s="354"/>
      <c r="HP320" s="354"/>
      <c r="HQ320" s="354"/>
      <c r="HR320" s="354"/>
      <c r="HS320" s="354"/>
      <c r="HT320" s="354"/>
      <c r="HU320" s="354"/>
      <c r="HV320" s="354"/>
      <c r="HW320" s="354"/>
      <c r="HX320" s="354"/>
      <c r="HY320" s="354"/>
      <c r="HZ320" s="354"/>
      <c r="IA320" s="354"/>
      <c r="IB320" s="354"/>
      <c r="IC320" s="354"/>
      <c r="ID320" s="354"/>
      <c r="IE320" s="354"/>
      <c r="IF320" s="354"/>
      <c r="IG320" s="354"/>
      <c r="IH320" s="354"/>
      <c r="II320" s="354"/>
      <c r="IJ320" s="354"/>
      <c r="IK320" s="354"/>
      <c r="IL320" s="354"/>
      <c r="IM320" s="354"/>
      <c r="IN320" s="354"/>
    </row>
    <row r="321" spans="1:248" ht="25.5">
      <c r="A321" s="379" t="s">
        <v>743</v>
      </c>
      <c r="B321" s="361" t="s">
        <v>476</v>
      </c>
      <c r="C321" s="265">
        <v>95</v>
      </c>
      <c r="D321" s="373">
        <v>100</v>
      </c>
      <c r="E321" s="220">
        <f t="shared" si="12"/>
        <v>105.26315789473684</v>
      </c>
      <c r="F321" s="353"/>
      <c r="G321" s="354"/>
      <c r="H321" s="354"/>
      <c r="I321" s="354"/>
      <c r="J321" s="354"/>
      <c r="K321" s="354"/>
      <c r="L321" s="354"/>
      <c r="M321" s="354"/>
      <c r="N321" s="354"/>
      <c r="O321" s="354"/>
      <c r="P321" s="354"/>
      <c r="Q321" s="354"/>
      <c r="R321" s="354"/>
      <c r="S321" s="354"/>
      <c r="T321" s="354"/>
      <c r="U321" s="354"/>
      <c r="V321" s="354"/>
      <c r="W321" s="354"/>
      <c r="X321" s="354"/>
      <c r="Y321" s="354"/>
      <c r="Z321" s="354"/>
      <c r="AA321" s="354"/>
      <c r="AB321" s="354"/>
      <c r="AC321" s="354"/>
      <c r="AD321" s="354"/>
      <c r="AE321" s="354"/>
      <c r="AF321" s="354"/>
      <c r="AG321" s="354"/>
      <c r="AH321" s="354"/>
      <c r="AI321" s="354"/>
      <c r="AJ321" s="354"/>
      <c r="AK321" s="354"/>
      <c r="AL321" s="354"/>
      <c r="AM321" s="354"/>
      <c r="AN321" s="354"/>
      <c r="AO321" s="354"/>
      <c r="AP321" s="354"/>
      <c r="AQ321" s="354"/>
      <c r="AR321" s="354"/>
      <c r="AS321" s="354"/>
      <c r="AT321" s="354"/>
      <c r="AU321" s="354"/>
      <c r="AV321" s="354"/>
      <c r="AW321" s="354"/>
      <c r="AX321" s="354"/>
      <c r="AY321" s="354"/>
      <c r="AZ321" s="354"/>
      <c r="BA321" s="354"/>
      <c r="BB321" s="354"/>
      <c r="BC321" s="354"/>
      <c r="BD321" s="354"/>
      <c r="BE321" s="354"/>
      <c r="BF321" s="354"/>
      <c r="BG321" s="354"/>
      <c r="BH321" s="354"/>
      <c r="BI321" s="354"/>
      <c r="BJ321" s="354"/>
      <c r="BK321" s="354"/>
      <c r="BL321" s="354"/>
      <c r="BM321" s="354"/>
      <c r="BN321" s="354"/>
      <c r="BO321" s="354"/>
      <c r="BP321" s="354"/>
      <c r="BQ321" s="354"/>
      <c r="BR321" s="354"/>
      <c r="BS321" s="354"/>
      <c r="BT321" s="354"/>
      <c r="BU321" s="354"/>
      <c r="BV321" s="354"/>
      <c r="BW321" s="354"/>
      <c r="BX321" s="354"/>
      <c r="BY321" s="354"/>
      <c r="BZ321" s="354"/>
      <c r="CA321" s="354"/>
      <c r="CB321" s="354"/>
      <c r="CC321" s="354"/>
      <c r="CD321" s="354"/>
      <c r="CE321" s="354"/>
      <c r="CF321" s="354"/>
      <c r="CG321" s="354"/>
      <c r="CH321" s="354"/>
      <c r="CI321" s="354"/>
      <c r="CJ321" s="354"/>
      <c r="CK321" s="354"/>
      <c r="CL321" s="354"/>
      <c r="CM321" s="354"/>
      <c r="CN321" s="354"/>
      <c r="CO321" s="354"/>
      <c r="CP321" s="354"/>
      <c r="CQ321" s="354"/>
      <c r="CR321" s="354"/>
      <c r="CS321" s="354"/>
      <c r="CT321" s="354"/>
      <c r="CU321" s="354"/>
      <c r="CV321" s="354"/>
      <c r="CW321" s="354"/>
      <c r="CX321" s="354"/>
      <c r="CY321" s="354"/>
      <c r="CZ321" s="354"/>
      <c r="DA321" s="354"/>
      <c r="DB321" s="354"/>
      <c r="DC321" s="354"/>
      <c r="DD321" s="354"/>
      <c r="DE321" s="354"/>
      <c r="DF321" s="354"/>
      <c r="DG321" s="354"/>
      <c r="DH321" s="354"/>
      <c r="DI321" s="354"/>
      <c r="DJ321" s="354"/>
      <c r="DK321" s="354"/>
      <c r="DL321" s="354"/>
      <c r="DM321" s="354"/>
      <c r="DN321" s="354"/>
      <c r="DO321" s="354"/>
      <c r="DP321" s="354"/>
      <c r="DQ321" s="354"/>
      <c r="DR321" s="354"/>
      <c r="DS321" s="354"/>
      <c r="DT321" s="354"/>
      <c r="DU321" s="354"/>
      <c r="DV321" s="354"/>
      <c r="DW321" s="354"/>
      <c r="DX321" s="354"/>
      <c r="DY321" s="354"/>
      <c r="DZ321" s="354"/>
      <c r="EA321" s="354"/>
      <c r="EB321" s="354"/>
      <c r="EC321" s="354"/>
      <c r="ED321" s="354"/>
      <c r="EE321" s="354"/>
      <c r="EF321" s="354"/>
      <c r="EG321" s="354"/>
      <c r="EH321" s="354"/>
      <c r="EI321" s="354"/>
      <c r="EJ321" s="354"/>
      <c r="EK321" s="354"/>
      <c r="EL321" s="354"/>
      <c r="EM321" s="354"/>
      <c r="EN321" s="354"/>
      <c r="EO321" s="354"/>
      <c r="EP321" s="354"/>
      <c r="EQ321" s="354"/>
      <c r="ER321" s="354"/>
      <c r="ES321" s="354"/>
      <c r="ET321" s="354"/>
      <c r="EU321" s="354"/>
      <c r="EV321" s="354"/>
      <c r="EW321" s="354"/>
      <c r="EX321" s="354"/>
      <c r="EY321" s="354"/>
      <c r="EZ321" s="354"/>
      <c r="FA321" s="354"/>
      <c r="FB321" s="354"/>
      <c r="FC321" s="354"/>
      <c r="FD321" s="354"/>
      <c r="FE321" s="354"/>
      <c r="FF321" s="354"/>
      <c r="FG321" s="354"/>
      <c r="FH321" s="354"/>
      <c r="FI321" s="354"/>
      <c r="FJ321" s="354"/>
      <c r="FK321" s="354"/>
      <c r="FL321" s="354"/>
      <c r="FM321" s="354"/>
      <c r="FN321" s="354"/>
      <c r="FO321" s="354"/>
      <c r="FP321" s="354"/>
      <c r="FQ321" s="354"/>
      <c r="FR321" s="354"/>
      <c r="FS321" s="354"/>
      <c r="FT321" s="354"/>
      <c r="FU321" s="354"/>
      <c r="FV321" s="354"/>
      <c r="FW321" s="354"/>
      <c r="FX321" s="354"/>
      <c r="FY321" s="354"/>
      <c r="FZ321" s="354"/>
      <c r="GA321" s="354"/>
      <c r="GB321" s="354"/>
      <c r="GC321" s="354"/>
      <c r="GD321" s="354"/>
      <c r="GE321" s="354"/>
      <c r="GF321" s="354"/>
      <c r="GG321" s="354"/>
      <c r="GH321" s="354"/>
      <c r="GI321" s="354"/>
      <c r="GJ321" s="354"/>
      <c r="GK321" s="354"/>
      <c r="GL321" s="354"/>
      <c r="GM321" s="354"/>
      <c r="GN321" s="354"/>
      <c r="GO321" s="354"/>
      <c r="GP321" s="354"/>
      <c r="GQ321" s="354"/>
      <c r="GR321" s="354"/>
      <c r="GS321" s="354"/>
      <c r="GT321" s="354"/>
      <c r="GU321" s="354"/>
      <c r="GV321" s="354"/>
      <c r="GW321" s="354"/>
      <c r="GX321" s="354"/>
      <c r="GY321" s="354"/>
      <c r="GZ321" s="354"/>
      <c r="HA321" s="354"/>
      <c r="HB321" s="354"/>
      <c r="HC321" s="354"/>
      <c r="HD321" s="354"/>
      <c r="HE321" s="354"/>
      <c r="HF321" s="354"/>
      <c r="HG321" s="354"/>
      <c r="HH321" s="354"/>
      <c r="HI321" s="354"/>
      <c r="HJ321" s="354"/>
      <c r="HK321" s="354"/>
      <c r="HL321" s="354"/>
      <c r="HM321" s="354"/>
      <c r="HN321" s="354"/>
      <c r="HO321" s="354"/>
      <c r="HP321" s="354"/>
      <c r="HQ321" s="354"/>
      <c r="HR321" s="354"/>
      <c r="HS321" s="354"/>
      <c r="HT321" s="354"/>
      <c r="HU321" s="354"/>
      <c r="HV321" s="354"/>
      <c r="HW321" s="354"/>
      <c r="HX321" s="354"/>
      <c r="HY321" s="354"/>
      <c r="HZ321" s="354"/>
      <c r="IA321" s="354"/>
      <c r="IB321" s="354"/>
      <c r="IC321" s="354"/>
      <c r="ID321" s="354"/>
      <c r="IE321" s="354"/>
      <c r="IF321" s="354"/>
      <c r="IG321" s="354"/>
      <c r="IH321" s="354"/>
      <c r="II321" s="354"/>
      <c r="IJ321" s="354"/>
      <c r="IK321" s="354"/>
      <c r="IL321" s="354"/>
      <c r="IM321" s="354"/>
      <c r="IN321" s="354"/>
    </row>
    <row r="322" spans="1:248" ht="25.5">
      <c r="A322" s="379" t="s">
        <v>744</v>
      </c>
      <c r="B322" s="361" t="s">
        <v>485</v>
      </c>
      <c r="C322" s="268">
        <v>2</v>
      </c>
      <c r="D322" s="373">
        <v>1</v>
      </c>
      <c r="E322" s="220">
        <f t="shared" si="12"/>
        <v>50</v>
      </c>
      <c r="F322" s="353"/>
      <c r="G322" s="354"/>
      <c r="H322" s="354"/>
      <c r="I322" s="354"/>
      <c r="J322" s="354"/>
      <c r="K322" s="354"/>
      <c r="L322" s="354"/>
      <c r="M322" s="354"/>
      <c r="N322" s="354"/>
      <c r="O322" s="354"/>
      <c r="P322" s="354"/>
      <c r="Q322" s="354"/>
      <c r="R322" s="354"/>
      <c r="S322" s="354"/>
      <c r="T322" s="354"/>
      <c r="U322" s="354"/>
      <c r="V322" s="354"/>
      <c r="W322" s="354"/>
      <c r="X322" s="354"/>
      <c r="Y322" s="354"/>
      <c r="Z322" s="354"/>
      <c r="AA322" s="354"/>
      <c r="AB322" s="354"/>
      <c r="AC322" s="354"/>
      <c r="AD322" s="354"/>
      <c r="AE322" s="354"/>
      <c r="AF322" s="354"/>
      <c r="AG322" s="354"/>
      <c r="AH322" s="354"/>
      <c r="AI322" s="354"/>
      <c r="AJ322" s="354"/>
      <c r="AK322" s="354"/>
      <c r="AL322" s="354"/>
      <c r="AM322" s="354"/>
      <c r="AN322" s="354"/>
      <c r="AO322" s="354"/>
      <c r="AP322" s="354"/>
      <c r="AQ322" s="354"/>
      <c r="AR322" s="354"/>
      <c r="AS322" s="354"/>
      <c r="AT322" s="354"/>
      <c r="AU322" s="354"/>
      <c r="AV322" s="354"/>
      <c r="AW322" s="354"/>
      <c r="AX322" s="354"/>
      <c r="AY322" s="354"/>
      <c r="AZ322" s="354"/>
      <c r="BA322" s="354"/>
      <c r="BB322" s="354"/>
      <c r="BC322" s="354"/>
      <c r="BD322" s="354"/>
      <c r="BE322" s="354"/>
      <c r="BF322" s="354"/>
      <c r="BG322" s="354"/>
      <c r="BH322" s="354"/>
      <c r="BI322" s="354"/>
      <c r="BJ322" s="354"/>
      <c r="BK322" s="354"/>
      <c r="BL322" s="354"/>
      <c r="BM322" s="354"/>
      <c r="BN322" s="354"/>
      <c r="BO322" s="354"/>
      <c r="BP322" s="354"/>
      <c r="BQ322" s="354"/>
      <c r="BR322" s="354"/>
      <c r="BS322" s="354"/>
      <c r="BT322" s="354"/>
      <c r="BU322" s="354"/>
      <c r="BV322" s="354"/>
      <c r="BW322" s="354"/>
      <c r="BX322" s="354"/>
      <c r="BY322" s="354"/>
      <c r="BZ322" s="354"/>
      <c r="CA322" s="354"/>
      <c r="CB322" s="354"/>
      <c r="CC322" s="354"/>
      <c r="CD322" s="354"/>
      <c r="CE322" s="354"/>
      <c r="CF322" s="354"/>
      <c r="CG322" s="354"/>
      <c r="CH322" s="354"/>
      <c r="CI322" s="354"/>
      <c r="CJ322" s="354"/>
      <c r="CK322" s="354"/>
      <c r="CL322" s="354"/>
      <c r="CM322" s="354"/>
      <c r="CN322" s="354"/>
      <c r="CO322" s="354"/>
      <c r="CP322" s="354"/>
      <c r="CQ322" s="354"/>
      <c r="CR322" s="354"/>
      <c r="CS322" s="354"/>
      <c r="CT322" s="354"/>
      <c r="CU322" s="354"/>
      <c r="CV322" s="354"/>
      <c r="CW322" s="354"/>
      <c r="CX322" s="354"/>
      <c r="CY322" s="354"/>
      <c r="CZ322" s="354"/>
      <c r="DA322" s="354"/>
      <c r="DB322" s="354"/>
      <c r="DC322" s="354"/>
      <c r="DD322" s="354"/>
      <c r="DE322" s="354"/>
      <c r="DF322" s="354"/>
      <c r="DG322" s="354"/>
      <c r="DH322" s="354"/>
      <c r="DI322" s="354"/>
      <c r="DJ322" s="354"/>
      <c r="DK322" s="354"/>
      <c r="DL322" s="354"/>
      <c r="DM322" s="354"/>
      <c r="DN322" s="354"/>
      <c r="DO322" s="354"/>
      <c r="DP322" s="354"/>
      <c r="DQ322" s="354"/>
      <c r="DR322" s="354"/>
      <c r="DS322" s="354"/>
      <c r="DT322" s="354"/>
      <c r="DU322" s="354"/>
      <c r="DV322" s="354"/>
      <c r="DW322" s="354"/>
      <c r="DX322" s="354"/>
      <c r="DY322" s="354"/>
      <c r="DZ322" s="354"/>
      <c r="EA322" s="354"/>
      <c r="EB322" s="354"/>
      <c r="EC322" s="354"/>
      <c r="ED322" s="354"/>
      <c r="EE322" s="354"/>
      <c r="EF322" s="354"/>
      <c r="EG322" s="354"/>
      <c r="EH322" s="354"/>
      <c r="EI322" s="354"/>
      <c r="EJ322" s="354"/>
      <c r="EK322" s="354"/>
      <c r="EL322" s="354"/>
      <c r="EM322" s="354"/>
      <c r="EN322" s="354"/>
      <c r="EO322" s="354"/>
      <c r="EP322" s="354"/>
      <c r="EQ322" s="354"/>
      <c r="ER322" s="354"/>
      <c r="ES322" s="354"/>
      <c r="ET322" s="354"/>
      <c r="EU322" s="354"/>
      <c r="EV322" s="354"/>
      <c r="EW322" s="354"/>
      <c r="EX322" s="354"/>
      <c r="EY322" s="354"/>
      <c r="EZ322" s="354"/>
      <c r="FA322" s="354"/>
      <c r="FB322" s="354"/>
      <c r="FC322" s="354"/>
      <c r="FD322" s="354"/>
      <c r="FE322" s="354"/>
      <c r="FF322" s="354"/>
      <c r="FG322" s="354"/>
      <c r="FH322" s="354"/>
      <c r="FI322" s="354"/>
      <c r="FJ322" s="354"/>
      <c r="FK322" s="354"/>
      <c r="FL322" s="354"/>
      <c r="FM322" s="354"/>
      <c r="FN322" s="354"/>
      <c r="FO322" s="354"/>
      <c r="FP322" s="354"/>
      <c r="FQ322" s="354"/>
      <c r="FR322" s="354"/>
      <c r="FS322" s="354"/>
      <c r="FT322" s="354"/>
      <c r="FU322" s="354"/>
      <c r="FV322" s="354"/>
      <c r="FW322" s="354"/>
      <c r="FX322" s="354"/>
      <c r="FY322" s="354"/>
      <c r="FZ322" s="354"/>
      <c r="GA322" s="354"/>
      <c r="GB322" s="354"/>
      <c r="GC322" s="354"/>
      <c r="GD322" s="354"/>
      <c r="GE322" s="354"/>
      <c r="GF322" s="354"/>
      <c r="GG322" s="354"/>
      <c r="GH322" s="354"/>
      <c r="GI322" s="354"/>
      <c r="GJ322" s="354"/>
      <c r="GK322" s="354"/>
      <c r="GL322" s="354"/>
      <c r="GM322" s="354"/>
      <c r="GN322" s="354"/>
      <c r="GO322" s="354"/>
      <c r="GP322" s="354"/>
      <c r="GQ322" s="354"/>
      <c r="GR322" s="354"/>
      <c r="GS322" s="354"/>
      <c r="GT322" s="354"/>
      <c r="GU322" s="354"/>
      <c r="GV322" s="354"/>
      <c r="GW322" s="354"/>
      <c r="GX322" s="354"/>
      <c r="GY322" s="354"/>
      <c r="GZ322" s="354"/>
      <c r="HA322" s="354"/>
      <c r="HB322" s="354"/>
      <c r="HC322" s="354"/>
      <c r="HD322" s="354"/>
      <c r="HE322" s="354"/>
      <c r="HF322" s="354"/>
      <c r="HG322" s="354"/>
      <c r="HH322" s="354"/>
      <c r="HI322" s="354"/>
      <c r="HJ322" s="354"/>
      <c r="HK322" s="354"/>
      <c r="HL322" s="354"/>
      <c r="HM322" s="354"/>
      <c r="HN322" s="354"/>
      <c r="HO322" s="354"/>
      <c r="HP322" s="354"/>
      <c r="HQ322" s="354"/>
      <c r="HR322" s="354"/>
      <c r="HS322" s="354"/>
      <c r="HT322" s="354"/>
      <c r="HU322" s="354"/>
      <c r="HV322" s="354"/>
      <c r="HW322" s="354"/>
      <c r="HX322" s="354"/>
      <c r="HY322" s="354"/>
      <c r="HZ322" s="354"/>
      <c r="IA322" s="354"/>
      <c r="IB322" s="354"/>
      <c r="IC322" s="354"/>
      <c r="ID322" s="354"/>
      <c r="IE322" s="354"/>
      <c r="IF322" s="354"/>
      <c r="IG322" s="354"/>
      <c r="IH322" s="354"/>
      <c r="II322" s="354"/>
      <c r="IJ322" s="354"/>
      <c r="IK322" s="354"/>
      <c r="IL322" s="354"/>
      <c r="IM322" s="354"/>
      <c r="IN322" s="354"/>
    </row>
    <row r="323" spans="1:248" hidden="1">
      <c r="A323" s="815" t="s">
        <v>745</v>
      </c>
      <c r="B323" s="815"/>
      <c r="C323" s="815"/>
      <c r="D323" s="815"/>
      <c r="E323" s="815"/>
      <c r="F323" s="380" t="e">
        <f>(E326+E327+#REF!+#REF!+#REF!+E329+E330+E331+E333+E334+E335+E336+E337+E338+E339+E340+E341+E342+E343+E344+E345+E347+E348+E349+E350+E351+E353+E354+E355+E356+E357+E358+E359+E360+E361+E362+E363+E364+E365+E366+E367+E368+E369+E370+E371+E372+E373+E375+E376+E377+E378+E379+E380+E381+E382+E383+E384+E385+E386)/59</f>
        <v>#REF!</v>
      </c>
    </row>
    <row r="324" spans="1:248" hidden="1">
      <c r="A324" s="816" t="s">
        <v>746</v>
      </c>
      <c r="B324" s="817"/>
      <c r="C324" s="817"/>
      <c r="D324" s="817"/>
      <c r="E324" s="818"/>
      <c r="F324" s="353"/>
    </row>
    <row r="325" spans="1:248" ht="13.5" hidden="1">
      <c r="A325" s="819" t="s">
        <v>747</v>
      </c>
      <c r="B325" s="820"/>
      <c r="C325" s="820"/>
      <c r="D325" s="820"/>
      <c r="E325" s="821"/>
      <c r="F325" s="353"/>
    </row>
    <row r="326" spans="1:248" hidden="1">
      <c r="A326" s="381" t="s">
        <v>748</v>
      </c>
      <c r="B326" s="382" t="s">
        <v>749</v>
      </c>
      <c r="C326" s="382">
        <v>24</v>
      </c>
      <c r="D326" s="383"/>
      <c r="E326" s="220">
        <f t="shared" ref="E326:E385" si="13">SUM(D326/C326*100)</f>
        <v>0</v>
      </c>
      <c r="F326" s="353"/>
    </row>
    <row r="327" spans="1:248" hidden="1">
      <c r="A327" s="381" t="s">
        <v>750</v>
      </c>
      <c r="B327" s="382" t="s">
        <v>751</v>
      </c>
      <c r="C327" s="382">
        <v>6</v>
      </c>
      <c r="D327" s="383"/>
      <c r="E327" s="220">
        <f t="shared" si="13"/>
        <v>0</v>
      </c>
      <c r="F327" s="353"/>
    </row>
    <row r="328" spans="1:248" hidden="1">
      <c r="A328" s="385"/>
      <c r="B328" s="386"/>
      <c r="C328" s="386"/>
      <c r="D328" s="387"/>
      <c r="E328" s="388"/>
      <c r="F328" s="389"/>
    </row>
    <row r="329" spans="1:248" ht="25.5" hidden="1">
      <c r="A329" s="381" t="s">
        <v>753</v>
      </c>
      <c r="B329" s="382" t="s">
        <v>476</v>
      </c>
      <c r="C329" s="382">
        <v>19</v>
      </c>
      <c r="D329" s="384"/>
      <c r="E329" s="220">
        <f t="shared" si="13"/>
        <v>0</v>
      </c>
      <c r="F329" s="289"/>
    </row>
    <row r="330" spans="1:248" hidden="1">
      <c r="A330" s="381" t="s">
        <v>754</v>
      </c>
      <c r="B330" s="382" t="s">
        <v>485</v>
      </c>
      <c r="C330" s="382">
        <v>1</v>
      </c>
      <c r="D330" s="384"/>
      <c r="E330" s="220">
        <f t="shared" si="13"/>
        <v>0</v>
      </c>
      <c r="F330" s="289"/>
    </row>
    <row r="331" spans="1:248" ht="15.75" hidden="1">
      <c r="A331" s="381" t="s">
        <v>755</v>
      </c>
      <c r="B331" s="382" t="s">
        <v>861</v>
      </c>
      <c r="C331" s="382">
        <v>84</v>
      </c>
      <c r="D331" s="384"/>
      <c r="E331" s="220">
        <f t="shared" si="13"/>
        <v>0</v>
      </c>
      <c r="F331" s="289"/>
    </row>
    <row r="332" spans="1:248" ht="13.5" hidden="1">
      <c r="A332" s="806" t="s">
        <v>756</v>
      </c>
      <c r="B332" s="807"/>
      <c r="C332" s="807"/>
      <c r="D332" s="807"/>
      <c r="E332" s="808"/>
      <c r="F332" s="289"/>
    </row>
    <row r="333" spans="1:248" hidden="1">
      <c r="A333" s="382" t="s">
        <v>757</v>
      </c>
      <c r="B333" s="382" t="s">
        <v>476</v>
      </c>
      <c r="C333" s="382"/>
      <c r="D333" s="384"/>
      <c r="E333" s="220">
        <v>0</v>
      </c>
      <c r="F333" s="289"/>
    </row>
    <row r="334" spans="1:248" hidden="1">
      <c r="A334" s="381" t="s">
        <v>748</v>
      </c>
      <c r="B334" s="382" t="s">
        <v>749</v>
      </c>
      <c r="C334" s="382">
        <v>24</v>
      </c>
      <c r="D334" s="384"/>
      <c r="E334" s="220">
        <f t="shared" si="13"/>
        <v>0</v>
      </c>
      <c r="F334" s="289"/>
    </row>
    <row r="335" spans="1:248" ht="15.75" hidden="1">
      <c r="A335" s="381" t="s">
        <v>758</v>
      </c>
      <c r="B335" s="382" t="s">
        <v>862</v>
      </c>
      <c r="C335" s="382">
        <v>0</v>
      </c>
      <c r="D335" s="384"/>
      <c r="E335" s="220">
        <v>0</v>
      </c>
      <c r="F335" s="289"/>
    </row>
    <row r="336" spans="1:248" hidden="1">
      <c r="A336" s="381" t="s">
        <v>759</v>
      </c>
      <c r="B336" s="382" t="s">
        <v>476</v>
      </c>
      <c r="C336" s="382">
        <v>18</v>
      </c>
      <c r="D336" s="384"/>
      <c r="E336" s="220">
        <f t="shared" si="13"/>
        <v>0</v>
      </c>
      <c r="F336" s="289"/>
    </row>
    <row r="337" spans="1:6" hidden="1">
      <c r="A337" s="381" t="s">
        <v>752</v>
      </c>
      <c r="B337" s="382" t="s">
        <v>476</v>
      </c>
      <c r="C337" s="382">
        <v>0</v>
      </c>
      <c r="D337" s="384"/>
      <c r="E337" s="220">
        <v>0</v>
      </c>
      <c r="F337" s="289"/>
    </row>
    <row r="338" spans="1:6" hidden="1">
      <c r="A338" s="381" t="s">
        <v>760</v>
      </c>
      <c r="B338" s="382" t="s">
        <v>476</v>
      </c>
      <c r="C338" s="382">
        <v>11</v>
      </c>
      <c r="D338" s="384"/>
      <c r="E338" s="220">
        <f t="shared" si="13"/>
        <v>0</v>
      </c>
      <c r="F338" s="289"/>
    </row>
    <row r="339" spans="1:6" hidden="1">
      <c r="A339" s="381" t="s">
        <v>761</v>
      </c>
      <c r="B339" s="382" t="s">
        <v>476</v>
      </c>
      <c r="C339" s="382">
        <v>10</v>
      </c>
      <c r="D339" s="384"/>
      <c r="E339" s="220">
        <f t="shared" si="13"/>
        <v>0</v>
      </c>
      <c r="F339" s="289"/>
    </row>
    <row r="340" spans="1:6" hidden="1">
      <c r="A340" s="381" t="s">
        <v>762</v>
      </c>
      <c r="B340" s="382" t="s">
        <v>476</v>
      </c>
      <c r="C340" s="382">
        <v>40</v>
      </c>
      <c r="D340" s="384"/>
      <c r="E340" s="220">
        <f t="shared" si="13"/>
        <v>0</v>
      </c>
      <c r="F340" s="289"/>
    </row>
    <row r="341" spans="1:6" ht="25.5" hidden="1">
      <c r="A341" s="381" t="s">
        <v>753</v>
      </c>
      <c r="B341" s="382" t="s">
        <v>476</v>
      </c>
      <c r="C341" s="382">
        <v>28</v>
      </c>
      <c r="D341" s="384"/>
      <c r="E341" s="220">
        <f t="shared" si="13"/>
        <v>0</v>
      </c>
      <c r="F341" s="289"/>
    </row>
    <row r="342" spans="1:6" hidden="1">
      <c r="A342" s="381" t="s">
        <v>754</v>
      </c>
      <c r="B342" s="382" t="s">
        <v>485</v>
      </c>
      <c r="C342" s="382">
        <v>0</v>
      </c>
      <c r="D342" s="384"/>
      <c r="E342" s="220">
        <v>0</v>
      </c>
      <c r="F342" s="289"/>
    </row>
    <row r="343" spans="1:6" ht="28.5" hidden="1">
      <c r="A343" s="381" t="s">
        <v>763</v>
      </c>
      <c r="B343" s="382" t="s">
        <v>863</v>
      </c>
      <c r="C343" s="382">
        <v>77</v>
      </c>
      <c r="D343" s="384"/>
      <c r="E343" s="220">
        <f t="shared" si="13"/>
        <v>0</v>
      </c>
      <c r="F343" s="289"/>
    </row>
    <row r="344" spans="1:6" ht="28.5" hidden="1">
      <c r="A344" s="381" t="s">
        <v>764</v>
      </c>
      <c r="B344" s="382" t="s">
        <v>864</v>
      </c>
      <c r="C344" s="382">
        <v>31287</v>
      </c>
      <c r="D344" s="390"/>
      <c r="E344" s="220">
        <f t="shared" si="13"/>
        <v>0</v>
      </c>
      <c r="F344" s="289"/>
    </row>
    <row r="345" spans="1:6" ht="15.75" hidden="1">
      <c r="A345" s="381" t="s">
        <v>765</v>
      </c>
      <c r="B345" s="382" t="s">
        <v>865</v>
      </c>
      <c r="C345" s="382">
        <v>2</v>
      </c>
      <c r="D345" s="384"/>
      <c r="E345" s="220">
        <f t="shared" si="13"/>
        <v>0</v>
      </c>
      <c r="F345" s="289"/>
    </row>
    <row r="346" spans="1:6" ht="13.5" hidden="1">
      <c r="A346" s="798" t="s">
        <v>766</v>
      </c>
      <c r="B346" s="799"/>
      <c r="C346" s="799"/>
      <c r="D346" s="799"/>
      <c r="E346" s="800"/>
      <c r="F346" s="289"/>
    </row>
    <row r="347" spans="1:6" hidden="1">
      <c r="A347" s="381" t="s">
        <v>767</v>
      </c>
      <c r="B347" s="382" t="s">
        <v>768</v>
      </c>
      <c r="C347" s="382">
        <v>8</v>
      </c>
      <c r="D347" s="384"/>
      <c r="E347" s="220">
        <f t="shared" si="13"/>
        <v>0</v>
      </c>
      <c r="F347" s="289"/>
    </row>
    <row r="348" spans="1:6" hidden="1">
      <c r="A348" s="381" t="s">
        <v>769</v>
      </c>
      <c r="B348" s="382" t="s">
        <v>476</v>
      </c>
      <c r="C348" s="382">
        <v>20</v>
      </c>
      <c r="D348" s="384"/>
      <c r="E348" s="220">
        <f t="shared" si="13"/>
        <v>0</v>
      </c>
      <c r="F348" s="289"/>
    </row>
    <row r="349" spans="1:6" hidden="1">
      <c r="A349" s="381" t="s">
        <v>770</v>
      </c>
      <c r="B349" s="382" t="s">
        <v>476</v>
      </c>
      <c r="C349" s="382">
        <v>90</v>
      </c>
      <c r="D349" s="384"/>
      <c r="E349" s="220">
        <f t="shared" si="13"/>
        <v>0</v>
      </c>
      <c r="F349" s="289"/>
    </row>
    <row r="350" spans="1:6" hidden="1">
      <c r="A350" s="381" t="s">
        <v>771</v>
      </c>
      <c r="B350" s="382" t="s">
        <v>476</v>
      </c>
      <c r="C350" s="382">
        <v>10</v>
      </c>
      <c r="D350" s="384"/>
      <c r="E350" s="220">
        <f t="shared" si="13"/>
        <v>0</v>
      </c>
      <c r="F350" s="289"/>
    </row>
    <row r="351" spans="1:6" ht="15.75" hidden="1">
      <c r="A351" s="381" t="s">
        <v>772</v>
      </c>
      <c r="B351" s="382" t="s">
        <v>866</v>
      </c>
      <c r="C351" s="382">
        <v>24518</v>
      </c>
      <c r="D351" s="384"/>
      <c r="E351" s="220">
        <f t="shared" si="13"/>
        <v>0</v>
      </c>
      <c r="F351" s="289"/>
    </row>
    <row r="352" spans="1:6" ht="13.5" hidden="1">
      <c r="A352" s="798" t="s">
        <v>773</v>
      </c>
      <c r="B352" s="799"/>
      <c r="C352" s="799"/>
      <c r="D352" s="799"/>
      <c r="E352" s="800"/>
      <c r="F352" s="289"/>
    </row>
    <row r="353" spans="1:6" hidden="1">
      <c r="A353" s="381" t="s">
        <v>774</v>
      </c>
      <c r="B353" s="382" t="s">
        <v>775</v>
      </c>
      <c r="C353" s="391">
        <v>1</v>
      </c>
      <c r="D353" s="384"/>
      <c r="E353" s="220">
        <f t="shared" si="13"/>
        <v>0</v>
      </c>
      <c r="F353" s="289"/>
    </row>
    <row r="354" spans="1:6" hidden="1">
      <c r="A354" s="381" t="s">
        <v>767</v>
      </c>
      <c r="B354" s="382" t="s">
        <v>749</v>
      </c>
      <c r="C354" s="382">
        <v>24</v>
      </c>
      <c r="D354" s="384"/>
      <c r="E354" s="220">
        <f t="shared" si="13"/>
        <v>0</v>
      </c>
      <c r="F354" s="289"/>
    </row>
    <row r="355" spans="1:6" hidden="1">
      <c r="A355" s="381" t="s">
        <v>757</v>
      </c>
      <c r="B355" s="382" t="s">
        <v>476</v>
      </c>
      <c r="C355" s="335">
        <v>23</v>
      </c>
      <c r="D355" s="384"/>
      <c r="E355" s="220">
        <f t="shared" si="13"/>
        <v>0</v>
      </c>
      <c r="F355" s="289"/>
    </row>
    <row r="356" spans="1:6" hidden="1">
      <c r="A356" s="381" t="s">
        <v>758</v>
      </c>
      <c r="B356" s="382" t="s">
        <v>776</v>
      </c>
      <c r="C356" s="335">
        <v>398</v>
      </c>
      <c r="D356" s="384"/>
      <c r="E356" s="220">
        <f t="shared" si="13"/>
        <v>0</v>
      </c>
      <c r="F356" s="289"/>
    </row>
    <row r="357" spans="1:6" hidden="1">
      <c r="A357" s="381" t="s">
        <v>777</v>
      </c>
      <c r="B357" s="382" t="s">
        <v>476</v>
      </c>
      <c r="C357" s="382">
        <v>78</v>
      </c>
      <c r="D357" s="384"/>
      <c r="E357" s="220">
        <f t="shared" si="13"/>
        <v>0</v>
      </c>
      <c r="F357" s="289"/>
    </row>
    <row r="358" spans="1:6" hidden="1">
      <c r="A358" s="381" t="s">
        <v>778</v>
      </c>
      <c r="B358" s="382" t="s">
        <v>751</v>
      </c>
      <c r="C358" s="382">
        <v>0</v>
      </c>
      <c r="D358" s="384"/>
      <c r="E358" s="220">
        <v>0</v>
      </c>
      <c r="F358" s="289"/>
    </row>
    <row r="359" spans="1:6" hidden="1">
      <c r="A359" s="381" t="s">
        <v>779</v>
      </c>
      <c r="B359" s="382" t="s">
        <v>751</v>
      </c>
      <c r="C359" s="382">
        <v>54.1</v>
      </c>
      <c r="D359" s="384"/>
      <c r="E359" s="220">
        <f t="shared" si="13"/>
        <v>0</v>
      </c>
      <c r="F359" s="289"/>
    </row>
    <row r="360" spans="1:6" hidden="1">
      <c r="A360" s="381" t="s">
        <v>780</v>
      </c>
      <c r="B360" s="382" t="s">
        <v>476</v>
      </c>
      <c r="C360" s="382">
        <v>25.4</v>
      </c>
      <c r="D360" s="384"/>
      <c r="E360" s="220">
        <f t="shared" si="13"/>
        <v>0</v>
      </c>
      <c r="F360" s="289"/>
    </row>
    <row r="361" spans="1:6" hidden="1">
      <c r="A361" s="381" t="s">
        <v>781</v>
      </c>
      <c r="B361" s="382" t="s">
        <v>476</v>
      </c>
      <c r="C361" s="382">
        <v>42.72</v>
      </c>
      <c r="D361" s="384"/>
      <c r="E361" s="220">
        <f t="shared" si="13"/>
        <v>0</v>
      </c>
      <c r="F361" s="289"/>
    </row>
    <row r="362" spans="1:6" hidden="1">
      <c r="A362" s="381" t="s">
        <v>782</v>
      </c>
      <c r="B362" s="382" t="s">
        <v>476</v>
      </c>
      <c r="C362" s="382">
        <v>100</v>
      </c>
      <c r="D362" s="384"/>
      <c r="E362" s="220">
        <f t="shared" si="13"/>
        <v>0</v>
      </c>
      <c r="F362" s="289"/>
    </row>
    <row r="363" spans="1:6" hidden="1">
      <c r="A363" s="381" t="s">
        <v>783</v>
      </c>
      <c r="B363" s="382" t="s">
        <v>476</v>
      </c>
      <c r="C363" s="382">
        <v>53</v>
      </c>
      <c r="D363" s="384"/>
      <c r="E363" s="220">
        <f t="shared" si="13"/>
        <v>0</v>
      </c>
      <c r="F363" s="289"/>
    </row>
    <row r="364" spans="1:6" hidden="1">
      <c r="A364" s="381" t="s">
        <v>784</v>
      </c>
      <c r="B364" s="382" t="s">
        <v>476</v>
      </c>
      <c r="C364" s="392">
        <v>0.26300000000000001</v>
      </c>
      <c r="D364" s="384"/>
      <c r="E364" s="220">
        <f t="shared" si="13"/>
        <v>0</v>
      </c>
      <c r="F364" s="289"/>
    </row>
    <row r="365" spans="1:6" hidden="1">
      <c r="A365" s="381" t="s">
        <v>754</v>
      </c>
      <c r="B365" s="382" t="s">
        <v>485</v>
      </c>
      <c r="C365" s="393">
        <v>0.14799999999999999</v>
      </c>
      <c r="D365" s="384"/>
      <c r="E365" s="220">
        <f t="shared" si="13"/>
        <v>0</v>
      </c>
      <c r="F365" s="289"/>
    </row>
    <row r="366" spans="1:6" hidden="1">
      <c r="A366" s="381" t="s">
        <v>785</v>
      </c>
      <c r="B366" s="382" t="s">
        <v>476</v>
      </c>
      <c r="C366" s="394">
        <v>0.85</v>
      </c>
      <c r="D366" s="384"/>
      <c r="E366" s="220">
        <f t="shared" si="13"/>
        <v>0</v>
      </c>
      <c r="F366" s="289"/>
    </row>
    <row r="367" spans="1:6" ht="25.5" hidden="1">
      <c r="A367" s="381" t="s">
        <v>786</v>
      </c>
      <c r="B367" s="382" t="s">
        <v>787</v>
      </c>
      <c r="C367" s="382">
        <v>238.1</v>
      </c>
      <c r="D367" s="384"/>
      <c r="E367" s="220">
        <f t="shared" si="13"/>
        <v>0</v>
      </c>
      <c r="F367" s="289"/>
    </row>
    <row r="368" spans="1:6" ht="25.5" hidden="1">
      <c r="A368" s="381" t="s">
        <v>788</v>
      </c>
      <c r="B368" s="382" t="s">
        <v>787</v>
      </c>
      <c r="C368" s="382">
        <v>164.1</v>
      </c>
      <c r="D368" s="384"/>
      <c r="E368" s="220">
        <f t="shared" si="13"/>
        <v>0</v>
      </c>
      <c r="F368" s="289"/>
    </row>
    <row r="369" spans="1:6" ht="25.5" hidden="1">
      <c r="A369" s="381" t="s">
        <v>789</v>
      </c>
      <c r="B369" s="382" t="s">
        <v>787</v>
      </c>
      <c r="C369" s="382">
        <v>176.1</v>
      </c>
      <c r="D369" s="384"/>
      <c r="E369" s="220">
        <f t="shared" si="13"/>
        <v>0</v>
      </c>
      <c r="F369" s="289"/>
    </row>
    <row r="370" spans="1:6" ht="15.75" hidden="1">
      <c r="A370" s="381" t="s">
        <v>790</v>
      </c>
      <c r="B370" s="382" t="s">
        <v>867</v>
      </c>
      <c r="C370" s="382">
        <v>0.4</v>
      </c>
      <c r="D370" s="384"/>
      <c r="E370" s="220">
        <f t="shared" si="13"/>
        <v>0</v>
      </c>
      <c r="F370" s="289"/>
    </row>
    <row r="371" spans="1:6" hidden="1">
      <c r="A371" s="381" t="s">
        <v>791</v>
      </c>
      <c r="B371" s="382" t="s">
        <v>792</v>
      </c>
      <c r="C371" s="382">
        <v>3.2000000000000001E-2</v>
      </c>
      <c r="D371" s="384"/>
      <c r="E371" s="220">
        <f t="shared" si="13"/>
        <v>0</v>
      </c>
      <c r="F371" s="289"/>
    </row>
    <row r="372" spans="1:6" hidden="1">
      <c r="A372" s="381" t="s">
        <v>793</v>
      </c>
      <c r="B372" s="382" t="s">
        <v>794</v>
      </c>
      <c r="C372" s="382">
        <v>3128.5</v>
      </c>
      <c r="D372" s="384"/>
      <c r="E372" s="220">
        <f t="shared" si="13"/>
        <v>0</v>
      </c>
      <c r="F372" s="289"/>
    </row>
    <row r="373" spans="1:6" hidden="1">
      <c r="A373" s="381" t="s">
        <v>795</v>
      </c>
      <c r="B373" s="382" t="s">
        <v>796</v>
      </c>
      <c r="C373" s="382">
        <v>99237.8</v>
      </c>
      <c r="D373" s="384"/>
      <c r="E373" s="220">
        <f t="shared" si="13"/>
        <v>0</v>
      </c>
      <c r="F373" s="289"/>
    </row>
    <row r="374" spans="1:6" ht="13.5" hidden="1">
      <c r="A374" s="798" t="s">
        <v>797</v>
      </c>
      <c r="B374" s="799"/>
      <c r="C374" s="799"/>
      <c r="D374" s="799"/>
      <c r="E374" s="800"/>
      <c r="F374" s="289"/>
    </row>
    <row r="375" spans="1:6" hidden="1">
      <c r="A375" s="381" t="s">
        <v>774</v>
      </c>
      <c r="B375" s="382" t="s">
        <v>775</v>
      </c>
      <c r="C375" s="391">
        <v>1</v>
      </c>
      <c r="D375" s="384"/>
      <c r="E375" s="220">
        <f t="shared" si="13"/>
        <v>0</v>
      </c>
      <c r="F375" s="289"/>
    </row>
    <row r="376" spans="1:6" hidden="1">
      <c r="A376" s="381" t="s">
        <v>767</v>
      </c>
      <c r="B376" s="382" t="s">
        <v>749</v>
      </c>
      <c r="C376" s="382">
        <v>24</v>
      </c>
      <c r="D376" s="384"/>
      <c r="E376" s="220">
        <f t="shared" si="13"/>
        <v>0</v>
      </c>
      <c r="F376" s="289"/>
    </row>
    <row r="377" spans="1:6" hidden="1">
      <c r="A377" s="381" t="s">
        <v>798</v>
      </c>
      <c r="B377" s="382" t="s">
        <v>476</v>
      </c>
      <c r="C377" s="395">
        <v>18</v>
      </c>
      <c r="D377" s="384"/>
      <c r="E377" s="220">
        <f t="shared" si="13"/>
        <v>0</v>
      </c>
      <c r="F377" s="289"/>
    </row>
    <row r="378" spans="1:6" hidden="1">
      <c r="A378" s="381" t="s">
        <v>799</v>
      </c>
      <c r="B378" s="382" t="s">
        <v>800</v>
      </c>
      <c r="C378" s="395">
        <v>6958.5</v>
      </c>
      <c r="D378" s="384"/>
      <c r="E378" s="220">
        <f t="shared" si="13"/>
        <v>0</v>
      </c>
      <c r="F378" s="289"/>
    </row>
    <row r="379" spans="1:6" ht="25.5" hidden="1">
      <c r="A379" s="381" t="s">
        <v>758</v>
      </c>
      <c r="B379" s="382" t="s">
        <v>801</v>
      </c>
      <c r="C379" s="395">
        <v>7.76</v>
      </c>
      <c r="D379" s="384"/>
      <c r="E379" s="220">
        <f t="shared" si="13"/>
        <v>0</v>
      </c>
      <c r="F379" s="289"/>
    </row>
    <row r="380" spans="1:6" hidden="1">
      <c r="A380" s="381" t="s">
        <v>802</v>
      </c>
      <c r="B380" s="382" t="s">
        <v>476</v>
      </c>
      <c r="C380" s="396">
        <v>60</v>
      </c>
      <c r="D380" s="384"/>
      <c r="E380" s="220">
        <f t="shared" si="13"/>
        <v>0</v>
      </c>
      <c r="F380" s="289"/>
    </row>
    <row r="381" spans="1:6" hidden="1">
      <c r="A381" s="381" t="s">
        <v>760</v>
      </c>
      <c r="B381" s="382" t="s">
        <v>476</v>
      </c>
      <c r="C381" s="397">
        <v>35.4</v>
      </c>
      <c r="D381" s="384"/>
      <c r="E381" s="220">
        <f t="shared" si="13"/>
        <v>0</v>
      </c>
      <c r="F381" s="289"/>
    </row>
    <row r="382" spans="1:6" hidden="1">
      <c r="A382" s="381" t="s">
        <v>803</v>
      </c>
      <c r="B382" s="382" t="s">
        <v>476</v>
      </c>
      <c r="C382" s="382">
        <v>100</v>
      </c>
      <c r="D382" s="384"/>
      <c r="E382" s="220">
        <f t="shared" si="13"/>
        <v>0</v>
      </c>
      <c r="F382" s="289"/>
    </row>
    <row r="383" spans="1:6" hidden="1">
      <c r="A383" s="381" t="s">
        <v>783</v>
      </c>
      <c r="B383" s="382" t="s">
        <v>476</v>
      </c>
      <c r="C383" s="382">
        <v>100</v>
      </c>
      <c r="D383" s="384"/>
      <c r="E383" s="220">
        <f t="shared" si="13"/>
        <v>0</v>
      </c>
      <c r="F383" s="289"/>
    </row>
    <row r="384" spans="1:6" hidden="1">
      <c r="A384" s="381" t="s">
        <v>784</v>
      </c>
      <c r="B384" s="382" t="s">
        <v>476</v>
      </c>
      <c r="C384" s="392">
        <v>2.9000000000000001E-2</v>
      </c>
      <c r="D384" s="384"/>
      <c r="E384" s="220">
        <f t="shared" si="13"/>
        <v>0</v>
      </c>
      <c r="F384" s="289"/>
    </row>
    <row r="385" spans="1:6" hidden="1">
      <c r="A385" s="381" t="s">
        <v>804</v>
      </c>
      <c r="B385" s="382" t="s">
        <v>485</v>
      </c>
      <c r="C385" s="382">
        <v>0.23</v>
      </c>
      <c r="D385" s="384"/>
      <c r="E385" s="220">
        <f t="shared" si="13"/>
        <v>0</v>
      </c>
      <c r="F385" s="289"/>
    </row>
    <row r="386" spans="1:6" hidden="1">
      <c r="A386" s="381" t="s">
        <v>805</v>
      </c>
      <c r="B386" s="382" t="s">
        <v>485</v>
      </c>
      <c r="C386" s="382">
        <v>0</v>
      </c>
      <c r="D386" s="384"/>
      <c r="E386" s="220">
        <v>0</v>
      </c>
      <c r="F386" s="289"/>
    </row>
    <row r="387" spans="1:6" ht="28.5" customHeight="1">
      <c r="A387" s="801" t="s">
        <v>870</v>
      </c>
      <c r="B387" s="802"/>
      <c r="C387" s="802"/>
      <c r="D387" s="802"/>
      <c r="E387" s="803"/>
      <c r="F387" s="753">
        <f>(E388+E389+E390+E391+E392+E393+E394)/7</f>
        <v>92.857142857142861</v>
      </c>
    </row>
    <row r="388" spans="1:6" ht="25.5">
      <c r="A388" s="398" t="s">
        <v>806</v>
      </c>
      <c r="B388" s="244" t="s">
        <v>509</v>
      </c>
      <c r="C388" s="241">
        <v>6</v>
      </c>
      <c r="D388" s="241">
        <v>10</v>
      </c>
      <c r="E388" s="220">
        <v>100</v>
      </c>
      <c r="F388" s="322"/>
    </row>
    <row r="389" spans="1:6">
      <c r="A389" s="399" t="s">
        <v>807</v>
      </c>
      <c r="B389" s="244" t="s">
        <v>509</v>
      </c>
      <c r="C389" s="241">
        <v>3</v>
      </c>
      <c r="D389" s="241">
        <v>6</v>
      </c>
      <c r="E389" s="220">
        <v>100</v>
      </c>
      <c r="F389" s="289"/>
    </row>
    <row r="390" spans="1:6">
      <c r="A390" s="399" t="s">
        <v>808</v>
      </c>
      <c r="B390" s="244" t="s">
        <v>509</v>
      </c>
      <c r="C390" s="241">
        <v>100</v>
      </c>
      <c r="D390" s="241">
        <v>50</v>
      </c>
      <c r="E390" s="220">
        <f>SUM(D390/C390*100)</f>
        <v>50</v>
      </c>
      <c r="F390" s="289"/>
    </row>
    <row r="391" spans="1:6">
      <c r="A391" s="400" t="s">
        <v>809</v>
      </c>
      <c r="B391" s="244" t="s">
        <v>509</v>
      </c>
      <c r="C391" s="241">
        <v>15</v>
      </c>
      <c r="D391" s="241">
        <v>34</v>
      </c>
      <c r="E391" s="220">
        <v>100</v>
      </c>
      <c r="F391" s="289"/>
    </row>
    <row r="392" spans="1:6">
      <c r="A392" s="400" t="s">
        <v>810</v>
      </c>
      <c r="B392" s="255" t="s">
        <v>501</v>
      </c>
      <c r="C392" s="241">
        <v>800</v>
      </c>
      <c r="D392" s="241">
        <v>4389</v>
      </c>
      <c r="E392" s="220">
        <v>100</v>
      </c>
      <c r="F392" s="289"/>
    </row>
    <row r="393" spans="1:6">
      <c r="A393" s="400" t="s">
        <v>811</v>
      </c>
      <c r="B393" s="255" t="s">
        <v>572</v>
      </c>
      <c r="C393" s="241">
        <v>500</v>
      </c>
      <c r="D393" s="241">
        <v>737.86500000000001</v>
      </c>
      <c r="E393" s="220">
        <v>100</v>
      </c>
      <c r="F393" s="289"/>
    </row>
    <row r="394" spans="1:6">
      <c r="A394" s="400" t="s">
        <v>812</v>
      </c>
      <c r="B394" s="255" t="s">
        <v>572</v>
      </c>
      <c r="C394" s="241">
        <v>320</v>
      </c>
      <c r="D394" s="241">
        <v>622.66</v>
      </c>
      <c r="E394" s="220">
        <v>100</v>
      </c>
      <c r="F394" s="289"/>
    </row>
    <row r="395" spans="1:6" ht="29.25" customHeight="1">
      <c r="A395" s="804" t="s">
        <v>813</v>
      </c>
      <c r="B395" s="805"/>
      <c r="C395" s="805"/>
      <c r="D395" s="805"/>
      <c r="E395" s="805"/>
      <c r="F395" s="751">
        <f>SUM(E396+E397+E398+E399+E400)/5</f>
        <v>85.78</v>
      </c>
    </row>
    <row r="396" spans="1:6">
      <c r="A396" s="669" t="s">
        <v>814</v>
      </c>
      <c r="B396" s="232" t="s">
        <v>485</v>
      </c>
      <c r="C396" s="511">
        <v>81</v>
      </c>
      <c r="D396" s="511">
        <v>103</v>
      </c>
      <c r="E396" s="220">
        <v>73</v>
      </c>
      <c r="F396" s="289"/>
    </row>
    <row r="397" spans="1:6" ht="18.75" customHeight="1">
      <c r="A397" s="669" t="s">
        <v>815</v>
      </c>
      <c r="B397" s="232" t="s">
        <v>485</v>
      </c>
      <c r="C397" s="511">
        <v>0.81</v>
      </c>
      <c r="D397" s="511">
        <v>1.03</v>
      </c>
      <c r="E397" s="220">
        <v>73</v>
      </c>
      <c r="F397" s="289"/>
    </row>
    <row r="398" spans="1:6" ht="25.5">
      <c r="A398" s="337" t="s">
        <v>816</v>
      </c>
      <c r="B398" s="46" t="s">
        <v>476</v>
      </c>
      <c r="C398" s="230">
        <v>7.4</v>
      </c>
      <c r="D398" s="230">
        <v>10.7</v>
      </c>
      <c r="E398" s="220">
        <v>55</v>
      </c>
      <c r="F398" s="289"/>
    </row>
    <row r="399" spans="1:6">
      <c r="A399" s="337" t="s">
        <v>817</v>
      </c>
      <c r="B399" s="232" t="s">
        <v>485</v>
      </c>
      <c r="C399" s="512">
        <v>43</v>
      </c>
      <c r="D399" s="512">
        <v>12</v>
      </c>
      <c r="E399" s="220">
        <v>127.9</v>
      </c>
      <c r="F399" s="289"/>
    </row>
    <row r="400" spans="1:6" ht="16.5" customHeight="1">
      <c r="A400" s="337" t="s">
        <v>818</v>
      </c>
      <c r="B400" s="248" t="s">
        <v>501</v>
      </c>
      <c r="C400" s="512">
        <v>31</v>
      </c>
      <c r="D400" s="512">
        <v>31</v>
      </c>
      <c r="E400" s="411">
        <f>SUM(D400/C400*100)</f>
        <v>100</v>
      </c>
      <c r="F400" s="412"/>
    </row>
    <row r="401" spans="1:6" ht="32.25" customHeight="1">
      <c r="A401" s="795" t="s">
        <v>880</v>
      </c>
      <c r="B401" s="796"/>
      <c r="C401" s="796"/>
      <c r="D401" s="796"/>
      <c r="E401" s="797"/>
      <c r="F401" s="752">
        <v>100</v>
      </c>
    </row>
    <row r="402" spans="1:6" ht="25.5">
      <c r="A402" s="405" t="s">
        <v>819</v>
      </c>
      <c r="B402" s="239" t="s">
        <v>954</v>
      </c>
      <c r="C402" s="239" t="s">
        <v>820</v>
      </c>
      <c r="D402" s="239" t="s">
        <v>820</v>
      </c>
      <c r="E402" s="239">
        <v>100</v>
      </c>
      <c r="F402" s="289"/>
    </row>
    <row r="403" spans="1:6" ht="38.25">
      <c r="A403" s="405" t="s">
        <v>821</v>
      </c>
      <c r="B403" s="239" t="s">
        <v>954</v>
      </c>
      <c r="C403" s="239" t="s">
        <v>820</v>
      </c>
      <c r="D403" s="239" t="s">
        <v>820</v>
      </c>
      <c r="E403" s="239">
        <v>100</v>
      </c>
      <c r="F403" s="289"/>
    </row>
    <row r="404" spans="1:6" ht="25.5">
      <c r="A404" s="405" t="s">
        <v>822</v>
      </c>
      <c r="B404" s="239" t="s">
        <v>954</v>
      </c>
      <c r="C404" s="239" t="s">
        <v>820</v>
      </c>
      <c r="D404" s="239" t="s">
        <v>820</v>
      </c>
      <c r="E404" s="239">
        <v>100</v>
      </c>
      <c r="F404" s="289"/>
    </row>
    <row r="405" spans="1:6" ht="25.5">
      <c r="A405" s="405" t="s">
        <v>868</v>
      </c>
      <c r="B405" s="239" t="s">
        <v>954</v>
      </c>
      <c r="C405" s="239" t="s">
        <v>823</v>
      </c>
      <c r="D405" s="239" t="s">
        <v>823</v>
      </c>
      <c r="E405" s="239">
        <v>100</v>
      </c>
      <c r="F405" s="289"/>
    </row>
    <row r="406" spans="1:6" ht="25.5">
      <c r="A406" s="405" t="s">
        <v>824</v>
      </c>
      <c r="B406" s="239" t="s">
        <v>476</v>
      </c>
      <c r="C406" s="86" t="s">
        <v>825</v>
      </c>
      <c r="D406" s="86" t="s">
        <v>825</v>
      </c>
      <c r="E406" s="239">
        <v>100</v>
      </c>
      <c r="F406" s="289"/>
    </row>
    <row r="407" spans="1:6" ht="25.5">
      <c r="A407" s="405" t="s">
        <v>826</v>
      </c>
      <c r="B407" s="239" t="s">
        <v>476</v>
      </c>
      <c r="C407" s="86" t="s">
        <v>827</v>
      </c>
      <c r="D407" s="86" t="s">
        <v>827</v>
      </c>
      <c r="E407" s="239">
        <v>100</v>
      </c>
      <c r="F407" s="289"/>
    </row>
    <row r="408" spans="1:6">
      <c r="A408" s="405" t="s">
        <v>828</v>
      </c>
      <c r="B408" s="239" t="s">
        <v>476</v>
      </c>
      <c r="C408" s="86" t="s">
        <v>829</v>
      </c>
      <c r="D408" s="86" t="s">
        <v>829</v>
      </c>
      <c r="E408" s="239">
        <v>100</v>
      </c>
      <c r="F408" s="289"/>
    </row>
    <row r="409" spans="1:6" ht="51">
      <c r="A409" s="405" t="s">
        <v>830</v>
      </c>
      <c r="B409" s="239" t="s">
        <v>476</v>
      </c>
      <c r="C409" s="86" t="s">
        <v>831</v>
      </c>
      <c r="D409" s="86" t="s">
        <v>831</v>
      </c>
      <c r="E409" s="239">
        <v>100</v>
      </c>
      <c r="F409" s="289"/>
    </row>
    <row r="410" spans="1:6" ht="38.25">
      <c r="A410" s="405" t="s">
        <v>832</v>
      </c>
      <c r="B410" s="239" t="s">
        <v>476</v>
      </c>
      <c r="C410" s="86" t="s">
        <v>833</v>
      </c>
      <c r="D410" s="86" t="s">
        <v>833</v>
      </c>
      <c r="E410" s="239">
        <v>100</v>
      </c>
      <c r="F410" s="289"/>
    </row>
    <row r="411" spans="1:6" ht="38.25">
      <c r="A411" s="405" t="s">
        <v>834</v>
      </c>
      <c r="B411" s="239" t="s">
        <v>954</v>
      </c>
      <c r="C411" s="86" t="s">
        <v>820</v>
      </c>
      <c r="D411" s="86" t="s">
        <v>820</v>
      </c>
      <c r="E411" s="239">
        <v>100</v>
      </c>
      <c r="F411" s="289"/>
    </row>
    <row r="412" spans="1:6" ht="38.25">
      <c r="A412" s="405" t="s">
        <v>835</v>
      </c>
      <c r="B412" s="239" t="s">
        <v>476</v>
      </c>
      <c r="C412" s="406">
        <v>2E-3</v>
      </c>
      <c r="D412" s="239">
        <v>0</v>
      </c>
      <c r="E412" s="239"/>
      <c r="F412" s="289"/>
    </row>
    <row r="413" spans="1:6" ht="38.25">
      <c r="A413" s="405" t="s">
        <v>836</v>
      </c>
      <c r="B413" s="239" t="s">
        <v>476</v>
      </c>
      <c r="C413" s="86" t="s">
        <v>837</v>
      </c>
      <c r="D413" s="239">
        <v>0</v>
      </c>
      <c r="E413" s="239"/>
      <c r="F413" s="289"/>
    </row>
    <row r="414" spans="1:6" ht="25.5">
      <c r="A414" s="405" t="s">
        <v>838</v>
      </c>
      <c r="B414" s="239" t="s">
        <v>954</v>
      </c>
      <c r="C414" s="239" t="s">
        <v>820</v>
      </c>
      <c r="D414" s="239" t="s">
        <v>823</v>
      </c>
      <c r="E414" s="239"/>
      <c r="F414" s="289"/>
    </row>
    <row r="415" spans="1:6" ht="25.5">
      <c r="A415" s="405" t="s">
        <v>839</v>
      </c>
      <c r="B415" s="239" t="s">
        <v>954</v>
      </c>
      <c r="C415" s="239" t="s">
        <v>820</v>
      </c>
      <c r="D415" s="239" t="s">
        <v>820</v>
      </c>
      <c r="E415" s="239">
        <v>100</v>
      </c>
      <c r="F415" s="289"/>
    </row>
    <row r="416" spans="1:6" ht="38.25">
      <c r="A416" s="405" t="s">
        <v>955</v>
      </c>
      <c r="B416" s="239" t="s">
        <v>476</v>
      </c>
      <c r="C416" s="239"/>
      <c r="D416" s="239"/>
      <c r="E416" s="239"/>
      <c r="F416" s="289"/>
    </row>
    <row r="417" spans="1:6" ht="25.5">
      <c r="A417" s="405" t="s">
        <v>840</v>
      </c>
      <c r="B417" s="239" t="s">
        <v>476</v>
      </c>
      <c r="C417" s="239">
        <v>100</v>
      </c>
      <c r="D417" s="239">
        <v>100</v>
      </c>
      <c r="E417" s="239">
        <v>100</v>
      </c>
      <c r="F417" s="289"/>
    </row>
    <row r="418" spans="1:6" ht="38.25">
      <c r="A418" s="405" t="s">
        <v>841</v>
      </c>
      <c r="B418" s="239" t="s">
        <v>476</v>
      </c>
      <c r="C418" s="86" t="s">
        <v>842</v>
      </c>
      <c r="D418" s="86" t="s">
        <v>842</v>
      </c>
      <c r="E418" s="239">
        <v>100</v>
      </c>
      <c r="F418" s="289"/>
    </row>
    <row r="419" spans="1:6">
      <c r="A419" s="405" t="s">
        <v>843</v>
      </c>
      <c r="B419" s="239" t="s">
        <v>954</v>
      </c>
      <c r="C419" s="239" t="s">
        <v>820</v>
      </c>
      <c r="D419" s="239" t="s">
        <v>820</v>
      </c>
      <c r="E419" s="239">
        <v>100</v>
      </c>
      <c r="F419" s="289"/>
    </row>
    <row r="420" spans="1:6" ht="89.25">
      <c r="A420" s="405" t="s">
        <v>844</v>
      </c>
      <c r="B420" s="239" t="s">
        <v>954</v>
      </c>
      <c r="C420" s="239" t="s">
        <v>820</v>
      </c>
      <c r="D420" s="239" t="s">
        <v>820</v>
      </c>
      <c r="E420" s="239">
        <v>100</v>
      </c>
      <c r="F420" s="289"/>
    </row>
    <row r="421" spans="1:6" ht="25.5">
      <c r="A421" s="405" t="s">
        <v>845</v>
      </c>
      <c r="B421" s="239" t="s">
        <v>954</v>
      </c>
      <c r="C421" s="239" t="s">
        <v>820</v>
      </c>
      <c r="D421" s="239" t="s">
        <v>820</v>
      </c>
      <c r="E421" s="239">
        <v>100</v>
      </c>
      <c r="F421" s="289"/>
    </row>
    <row r="422" spans="1:6" ht="25.5">
      <c r="A422" s="405" t="s">
        <v>846</v>
      </c>
      <c r="B422" s="239" t="s">
        <v>954</v>
      </c>
      <c r="C422" s="239" t="s">
        <v>820</v>
      </c>
      <c r="D422" s="239" t="s">
        <v>820</v>
      </c>
      <c r="E422" s="239">
        <v>100</v>
      </c>
      <c r="F422" s="289"/>
    </row>
    <row r="423" spans="1:6" ht="25.5">
      <c r="A423" s="405" t="s">
        <v>847</v>
      </c>
      <c r="B423" s="239" t="s">
        <v>485</v>
      </c>
      <c r="C423" s="239">
        <v>1</v>
      </c>
      <c r="D423" s="239">
        <v>0</v>
      </c>
      <c r="E423" s="239"/>
      <c r="F423" s="289"/>
    </row>
    <row r="424" spans="1:6" ht="38.25">
      <c r="A424" s="405" t="s">
        <v>848</v>
      </c>
      <c r="B424" s="239" t="s">
        <v>476</v>
      </c>
      <c r="C424" s="239">
        <v>81</v>
      </c>
      <c r="D424" s="239">
        <v>0</v>
      </c>
      <c r="E424" s="239"/>
      <c r="F424" s="289"/>
    </row>
    <row r="425" spans="1:6" ht="51">
      <c r="A425" s="405" t="s">
        <v>849</v>
      </c>
      <c r="B425" s="239" t="s">
        <v>476</v>
      </c>
      <c r="C425" s="239">
        <v>50</v>
      </c>
      <c r="D425" s="239">
        <v>0</v>
      </c>
      <c r="E425" s="239"/>
      <c r="F425" s="289"/>
    </row>
    <row r="426" spans="1:6" ht="63.75">
      <c r="A426" s="405" t="s">
        <v>850</v>
      </c>
      <c r="B426" s="239" t="s">
        <v>476</v>
      </c>
      <c r="C426" s="239">
        <v>28</v>
      </c>
      <c r="D426" s="239">
        <v>0</v>
      </c>
      <c r="E426" s="239"/>
      <c r="F426" s="289"/>
    </row>
    <row r="427" spans="1:6" ht="25.5">
      <c r="A427" s="405" t="s">
        <v>851</v>
      </c>
      <c r="B427" s="239" t="s">
        <v>954</v>
      </c>
      <c r="C427" s="239" t="s">
        <v>823</v>
      </c>
      <c r="D427" s="239" t="s">
        <v>823</v>
      </c>
      <c r="E427" s="239"/>
      <c r="F427" s="289"/>
    </row>
    <row r="428" spans="1:6" ht="25.5">
      <c r="A428" s="405" t="s">
        <v>852</v>
      </c>
      <c r="B428" s="239" t="s">
        <v>485</v>
      </c>
      <c r="C428" s="86" t="s">
        <v>853</v>
      </c>
      <c r="D428" s="86" t="s">
        <v>934</v>
      </c>
      <c r="E428" s="239">
        <v>100</v>
      </c>
      <c r="F428" s="289"/>
    </row>
    <row r="429" spans="1:6" ht="38.25">
      <c r="A429" s="405" t="s">
        <v>854</v>
      </c>
      <c r="B429" s="239" t="s">
        <v>485</v>
      </c>
      <c r="C429" s="239">
        <v>5</v>
      </c>
      <c r="D429" s="239">
        <v>9</v>
      </c>
      <c r="E429" s="239">
        <v>180</v>
      </c>
      <c r="F429" s="289"/>
    </row>
    <row r="430" spans="1:6">
      <c r="A430" s="91" t="s">
        <v>855</v>
      </c>
      <c r="B430" s="239" t="s">
        <v>485</v>
      </c>
      <c r="C430" s="239">
        <v>10</v>
      </c>
      <c r="D430" s="239">
        <v>0</v>
      </c>
      <c r="E430" s="239"/>
      <c r="F430" s="289"/>
    </row>
  </sheetData>
  <mergeCells count="96">
    <mergeCell ref="E1:F1"/>
    <mergeCell ref="A2:F2"/>
    <mergeCell ref="A4:A6"/>
    <mergeCell ref="B4:B6"/>
    <mergeCell ref="C4:C5"/>
    <mergeCell ref="D4:D5"/>
    <mergeCell ref="E4:E6"/>
    <mergeCell ref="F4:F6"/>
    <mergeCell ref="C6:D6"/>
    <mergeCell ref="A39:E39"/>
    <mergeCell ref="A8:E8"/>
    <mergeCell ref="A9:E9"/>
    <mergeCell ref="A13:E13"/>
    <mergeCell ref="A19:E19"/>
    <mergeCell ref="A22:E22"/>
    <mergeCell ref="A25:E25"/>
    <mergeCell ref="A27:D27"/>
    <mergeCell ref="A30:E30"/>
    <mergeCell ref="A32:E32"/>
    <mergeCell ref="A34:E34"/>
    <mergeCell ref="A36:E36"/>
    <mergeCell ref="A97:E97"/>
    <mergeCell ref="A41:E41"/>
    <mergeCell ref="A42:E42"/>
    <mergeCell ref="A48:E48"/>
    <mergeCell ref="A71:E71"/>
    <mergeCell ref="A72:E72"/>
    <mergeCell ref="A73:E73"/>
    <mergeCell ref="A74:E74"/>
    <mergeCell ref="A84:E84"/>
    <mergeCell ref="A91:E91"/>
    <mergeCell ref="A92:E92"/>
    <mergeCell ref="A93:E93"/>
    <mergeCell ref="A163:E163"/>
    <mergeCell ref="A101:E101"/>
    <mergeCell ref="A105:E105"/>
    <mergeCell ref="A118:A119"/>
    <mergeCell ref="A126:F126"/>
    <mergeCell ref="A128:F128"/>
    <mergeCell ref="A130:E130"/>
    <mergeCell ref="A131:E131"/>
    <mergeCell ref="A132:E132"/>
    <mergeCell ref="A138:E138"/>
    <mergeCell ref="A149:E149"/>
    <mergeCell ref="A150:F150"/>
    <mergeCell ref="A210:E210"/>
    <mergeCell ref="A164:F164"/>
    <mergeCell ref="A173:E173"/>
    <mergeCell ref="A174:E174"/>
    <mergeCell ref="A182:E182"/>
    <mergeCell ref="A183:E183"/>
    <mergeCell ref="A191:E191"/>
    <mergeCell ref="A192:E192"/>
    <mergeCell ref="A195:E195"/>
    <mergeCell ref="A205:E205"/>
    <mergeCell ref="A206:E206"/>
    <mergeCell ref="A196:F196"/>
    <mergeCell ref="A241:E241"/>
    <mergeCell ref="A211:E211"/>
    <mergeCell ref="A212:E212"/>
    <mergeCell ref="A214:D214"/>
    <mergeCell ref="A218:D218"/>
    <mergeCell ref="A222:D222"/>
    <mergeCell ref="A224:D224"/>
    <mergeCell ref="A226:E226"/>
    <mergeCell ref="A227:E227"/>
    <mergeCell ref="A235:E235"/>
    <mergeCell ref="A236:E236"/>
    <mergeCell ref="A240:E240"/>
    <mergeCell ref="A290:E290"/>
    <mergeCell ref="A255:E255"/>
    <mergeCell ref="A256:E256"/>
    <mergeCell ref="A257:D257"/>
    <mergeCell ref="A265:E265"/>
    <mergeCell ref="A266:E266"/>
    <mergeCell ref="A267:E267"/>
    <mergeCell ref="A274:E274"/>
    <mergeCell ref="A283:E283"/>
    <mergeCell ref="A332:E332"/>
    <mergeCell ref="A291:E291"/>
    <mergeCell ref="A292:E292"/>
    <mergeCell ref="A297:E297"/>
    <mergeCell ref="A304:E304"/>
    <mergeCell ref="A308:E308"/>
    <mergeCell ref="A315:E315"/>
    <mergeCell ref="A319:E319"/>
    <mergeCell ref="A323:E323"/>
    <mergeCell ref="A324:E324"/>
    <mergeCell ref="A325:E325"/>
    <mergeCell ref="A311:F311"/>
    <mergeCell ref="A401:E401"/>
    <mergeCell ref="A346:E346"/>
    <mergeCell ref="A352:E352"/>
    <mergeCell ref="A374:E374"/>
    <mergeCell ref="A387:E387"/>
    <mergeCell ref="A395:E395"/>
  </mergeCells>
  <pageMargins left="0.70866141732283472" right="0.70866141732283472" top="0.74803149606299213" bottom="0.74803149606299213" header="0.31496062992125984" footer="0.31496062992125984"/>
  <pageSetup paperSize="9" scale="70" fitToHeight="92"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V8"/>
  <sheetViews>
    <sheetView workbookViewId="0">
      <selection activeCell="T5" sqref="T5"/>
    </sheetView>
  </sheetViews>
  <sheetFormatPr defaultRowHeight="12.75"/>
  <cols>
    <col min="1" max="1" width="29.5703125" style="274" customWidth="1"/>
    <col min="2" max="2" width="12.7109375" style="274" customWidth="1"/>
    <col min="3" max="3" width="9.140625" style="274"/>
    <col min="4" max="4" width="9.7109375" style="274" customWidth="1"/>
    <col min="5" max="8" width="9.140625" style="274"/>
    <col min="9" max="9" width="11.140625" style="274" customWidth="1"/>
    <col min="10" max="12" width="9.140625" style="274"/>
    <col min="13" max="13" width="12.85546875" style="274" customWidth="1"/>
    <col min="14" max="15" width="9.140625" style="274"/>
    <col min="16" max="16" width="10.42578125" style="274" customWidth="1"/>
    <col min="17" max="17" width="12.5703125" style="274" customWidth="1"/>
    <col min="18" max="21" width="9.140625" style="274"/>
    <col min="22" max="22" width="12.5703125" style="274" customWidth="1"/>
    <col min="23" max="16384" width="9.140625" style="274"/>
  </cols>
  <sheetData>
    <row r="1" spans="1:22" ht="12.75" customHeight="1">
      <c r="A1" s="927" t="s">
        <v>956</v>
      </c>
      <c r="B1" s="927"/>
      <c r="C1" s="927"/>
      <c r="D1" s="927"/>
      <c r="E1" s="927"/>
      <c r="F1" s="927"/>
      <c r="G1" s="927"/>
      <c r="H1" s="927"/>
      <c r="I1" s="927"/>
      <c r="J1" s="927"/>
      <c r="K1" s="927"/>
      <c r="L1" s="927"/>
      <c r="M1" s="927"/>
      <c r="N1" s="927"/>
      <c r="O1" s="927"/>
      <c r="P1" s="927"/>
      <c r="Q1" s="927"/>
      <c r="R1" s="927"/>
      <c r="S1" s="927"/>
      <c r="T1" s="927"/>
      <c r="U1" s="927"/>
    </row>
    <row r="3" spans="1:22">
      <c r="V3" s="275" t="s">
        <v>856</v>
      </c>
    </row>
    <row r="4" spans="1:22" s="278" customFormat="1" ht="180.75" customHeight="1">
      <c r="A4" s="276"/>
      <c r="B4" s="337" t="s">
        <v>876</v>
      </c>
      <c r="C4" s="560" t="s">
        <v>875</v>
      </c>
      <c r="D4" s="560" t="s">
        <v>919</v>
      </c>
      <c r="E4" s="560" t="s">
        <v>1097</v>
      </c>
      <c r="F4" s="560" t="s">
        <v>965</v>
      </c>
      <c r="G4" s="560" t="s">
        <v>873</v>
      </c>
      <c r="H4" s="560" t="s">
        <v>960</v>
      </c>
      <c r="I4" s="560" t="s">
        <v>966</v>
      </c>
      <c r="J4" s="560" t="s">
        <v>1087</v>
      </c>
      <c r="K4" s="337" t="s">
        <v>964</v>
      </c>
      <c r="L4" s="337" t="s">
        <v>144</v>
      </c>
      <c r="M4" s="337" t="s">
        <v>962</v>
      </c>
      <c r="N4" s="337" t="s">
        <v>963</v>
      </c>
      <c r="O4" s="337" t="s">
        <v>116</v>
      </c>
      <c r="P4" s="560" t="s">
        <v>961</v>
      </c>
      <c r="Q4" s="337" t="s">
        <v>879</v>
      </c>
      <c r="R4" s="337" t="s">
        <v>872</v>
      </c>
      <c r="S4" s="337" t="s">
        <v>889</v>
      </c>
      <c r="T4" s="337" t="s">
        <v>891</v>
      </c>
      <c r="U4" s="337" t="s">
        <v>1095</v>
      </c>
      <c r="V4" s="560" t="s">
        <v>869</v>
      </c>
    </row>
    <row r="5" spans="1:22" ht="27">
      <c r="A5" s="279" t="s">
        <v>857</v>
      </c>
      <c r="B5" s="280">
        <v>83</v>
      </c>
      <c r="C5" s="280">
        <v>80</v>
      </c>
      <c r="D5" s="280"/>
      <c r="E5" s="280">
        <v>80.5</v>
      </c>
      <c r="F5" s="280">
        <v>85</v>
      </c>
      <c r="G5" s="280">
        <v>83.5</v>
      </c>
      <c r="H5" s="280">
        <v>83.5</v>
      </c>
      <c r="I5" s="280">
        <v>80</v>
      </c>
      <c r="J5" s="280">
        <v>80</v>
      </c>
      <c r="K5" s="280">
        <v>95</v>
      </c>
      <c r="L5" s="280">
        <v>80</v>
      </c>
      <c r="M5" s="280">
        <v>80</v>
      </c>
      <c r="N5" s="280">
        <v>80</v>
      </c>
      <c r="O5" s="280">
        <v>80</v>
      </c>
      <c r="P5" s="280">
        <v>83.5</v>
      </c>
      <c r="Q5" s="280">
        <v>80</v>
      </c>
      <c r="R5" s="280">
        <v>93.8</v>
      </c>
      <c r="S5" s="280"/>
      <c r="T5" s="280">
        <v>98.5</v>
      </c>
      <c r="U5" s="280">
        <v>95</v>
      </c>
      <c r="V5" s="272">
        <v>80</v>
      </c>
    </row>
    <row r="6" spans="1:22" ht="27">
      <c r="A6" s="279" t="s">
        <v>858</v>
      </c>
      <c r="B6" s="280"/>
      <c r="C6" s="280"/>
      <c r="D6" s="280">
        <v>64</v>
      </c>
      <c r="E6" s="280"/>
      <c r="F6" s="280"/>
      <c r="G6" s="280"/>
      <c r="H6" s="280"/>
      <c r="I6" s="280"/>
      <c r="J6" s="280"/>
      <c r="K6" s="280"/>
      <c r="L6" s="280"/>
      <c r="M6" s="280"/>
      <c r="N6" s="280"/>
      <c r="O6" s="280"/>
      <c r="P6" s="280"/>
      <c r="Q6" s="280"/>
      <c r="R6" s="280"/>
      <c r="S6" s="280">
        <v>66.5</v>
      </c>
      <c r="T6" s="280"/>
      <c r="U6" s="280"/>
      <c r="V6" s="272"/>
    </row>
    <row r="7" spans="1:22" ht="27">
      <c r="A7" s="279" t="s">
        <v>859</v>
      </c>
      <c r="B7" s="515"/>
      <c r="C7" s="515"/>
      <c r="D7" s="515"/>
      <c r="E7" s="515"/>
      <c r="F7" s="515"/>
      <c r="G7" s="515"/>
      <c r="H7" s="515"/>
      <c r="I7" s="515"/>
      <c r="J7" s="515"/>
      <c r="K7" s="515"/>
      <c r="L7" s="515"/>
      <c r="M7" s="515"/>
      <c r="N7" s="515"/>
      <c r="O7" s="515"/>
      <c r="P7" s="515"/>
      <c r="Q7" s="515"/>
      <c r="R7" s="515"/>
      <c r="S7" s="515"/>
      <c r="T7" s="515"/>
      <c r="U7" s="517"/>
      <c r="V7" s="516"/>
    </row>
    <row r="8" spans="1:22" ht="14.25">
      <c r="A8" s="279" t="s">
        <v>860</v>
      </c>
      <c r="B8" s="515"/>
      <c r="C8" s="515"/>
      <c r="D8" s="515"/>
      <c r="E8" s="515"/>
      <c r="F8" s="515"/>
      <c r="G8" s="515"/>
      <c r="H8" s="515"/>
      <c r="I8" s="515"/>
      <c r="J8" s="515"/>
      <c r="K8" s="515"/>
      <c r="L8" s="515"/>
      <c r="M8" s="515"/>
      <c r="N8" s="515"/>
      <c r="O8" s="515"/>
      <c r="P8" s="515"/>
      <c r="Q8" s="515"/>
      <c r="R8" s="515"/>
      <c r="S8" s="515"/>
      <c r="T8" s="515"/>
      <c r="U8" s="517"/>
      <c r="V8" s="516"/>
    </row>
  </sheetData>
  <mergeCells count="1">
    <mergeCell ref="A1:U1"/>
  </mergeCells>
  <pageMargins left="0.70866141732283472" right="0.70866141732283472" top="0.74803149606299213" bottom="0.74803149606299213" header="0.31496062992125984" footer="0.31496062992125984"/>
  <pageSetup paperSize="9" scale="54" orientation="landscape" verticalDpi="0" r:id="rId1"/>
</worksheet>
</file>

<file path=xl/worksheets/sheet4.xml><?xml version="1.0" encoding="utf-8"?>
<worksheet xmlns="http://schemas.openxmlformats.org/spreadsheetml/2006/main" xmlns:r="http://schemas.openxmlformats.org/officeDocument/2006/relationships">
  <sheetPr>
    <pageSetUpPr fitToPage="1"/>
  </sheetPr>
  <dimension ref="A1:H332"/>
  <sheetViews>
    <sheetView topLeftCell="A208" workbookViewId="0">
      <selection activeCell="C216" sqref="C216"/>
    </sheetView>
  </sheetViews>
  <sheetFormatPr defaultRowHeight="12.75"/>
  <cols>
    <col min="1" max="1" width="5" style="610" customWidth="1"/>
    <col min="2" max="2" width="32.85546875" style="651" customWidth="1"/>
    <col min="3" max="3" width="12.7109375" style="645" customWidth="1"/>
    <col min="4" max="4" width="12" style="645" customWidth="1"/>
    <col min="5" max="5" width="8.7109375" style="645" customWidth="1"/>
    <col min="6" max="6" width="23.85546875" style="610" customWidth="1"/>
    <col min="7" max="7" width="20.42578125" style="610" customWidth="1"/>
    <col min="8" max="16384" width="9.140625" style="610"/>
  </cols>
  <sheetData>
    <row r="1" spans="1:7">
      <c r="A1" s="931" t="s">
        <v>967</v>
      </c>
      <c r="B1" s="932"/>
      <c r="C1" s="932"/>
      <c r="D1" s="932"/>
      <c r="E1" s="932"/>
      <c r="F1" s="932"/>
    </row>
    <row r="2" spans="1:7">
      <c r="A2" s="931" t="s">
        <v>1067</v>
      </c>
      <c r="B2" s="932"/>
      <c r="C2" s="932"/>
      <c r="D2" s="932"/>
      <c r="E2" s="932"/>
      <c r="F2" s="932"/>
    </row>
    <row r="3" spans="1:7">
      <c r="A3" s="931"/>
      <c r="B3" s="932"/>
      <c r="C3" s="932"/>
      <c r="D3" s="932"/>
      <c r="E3" s="932"/>
      <c r="F3" s="932"/>
    </row>
    <row r="4" spans="1:7" ht="121.5" customHeight="1">
      <c r="A4" s="46" t="s">
        <v>968</v>
      </c>
      <c r="B4" s="46" t="s">
        <v>969</v>
      </c>
      <c r="C4" s="46" t="s">
        <v>970</v>
      </c>
      <c r="D4" s="46" t="s">
        <v>971</v>
      </c>
      <c r="E4" s="46" t="s">
        <v>972</v>
      </c>
      <c r="F4" s="46" t="s">
        <v>973</v>
      </c>
      <c r="G4" s="46" t="s">
        <v>1082</v>
      </c>
    </row>
    <row r="5" spans="1:7">
      <c r="A5" s="46">
        <v>1</v>
      </c>
      <c r="B5" s="46">
        <v>2</v>
      </c>
      <c r="C5" s="46">
        <v>3</v>
      </c>
      <c r="D5" s="46">
        <v>4</v>
      </c>
      <c r="E5" s="46">
        <v>5</v>
      </c>
      <c r="F5" s="46">
        <v>6</v>
      </c>
      <c r="G5" s="91"/>
    </row>
    <row r="6" spans="1:7" ht="34.5" customHeight="1">
      <c r="A6" s="639" t="s">
        <v>974</v>
      </c>
      <c r="B6" s="562" t="s">
        <v>144</v>
      </c>
      <c r="C6" s="611">
        <f>SUM(C7+C15+C18)</f>
        <v>1316.6109999999999</v>
      </c>
      <c r="D6" s="611">
        <f>SUM(D7+D15+D18)</f>
        <v>1316.6109999999999</v>
      </c>
      <c r="E6" s="563">
        <f>SUM(D6/C6*100)</f>
        <v>100</v>
      </c>
      <c r="F6" s="561"/>
      <c r="G6" s="630" t="s">
        <v>1070</v>
      </c>
    </row>
    <row r="7" spans="1:7" ht="30.75" customHeight="1">
      <c r="A7" s="255"/>
      <c r="B7" s="564" t="s">
        <v>146</v>
      </c>
      <c r="C7" s="565">
        <f>SUM(C8:C14)</f>
        <v>661.61099999999999</v>
      </c>
      <c r="D7" s="565">
        <f>SUM(D8:D14)</f>
        <v>661.61099999999999</v>
      </c>
      <c r="E7" s="566">
        <f t="shared" ref="E7:E19" si="0">SUM(D7/C7*100)</f>
        <v>100</v>
      </c>
      <c r="F7" s="255" t="s">
        <v>975</v>
      </c>
      <c r="G7" s="91"/>
    </row>
    <row r="8" spans="1:7" ht="41.25" customHeight="1">
      <c r="A8" s="255"/>
      <c r="B8" s="106" t="s">
        <v>147</v>
      </c>
      <c r="C8" s="117">
        <v>19</v>
      </c>
      <c r="D8" s="117">
        <v>19</v>
      </c>
      <c r="E8" s="566">
        <f t="shared" si="0"/>
        <v>100</v>
      </c>
      <c r="F8" s="255"/>
      <c r="G8" s="91"/>
    </row>
    <row r="9" spans="1:7" ht="39.75" customHeight="1">
      <c r="A9" s="255"/>
      <c r="B9" s="107" t="s">
        <v>148</v>
      </c>
      <c r="C9" s="117">
        <v>220.37100000000001</v>
      </c>
      <c r="D9" s="117">
        <v>220.37100000000001</v>
      </c>
      <c r="E9" s="566">
        <f t="shared" si="0"/>
        <v>100</v>
      </c>
      <c r="F9" s="255"/>
      <c r="G9" s="91"/>
    </row>
    <row r="10" spans="1:7" ht="30.75" customHeight="1">
      <c r="A10" s="255"/>
      <c r="B10" s="107" t="s">
        <v>149</v>
      </c>
      <c r="C10" s="117">
        <v>0</v>
      </c>
      <c r="D10" s="117">
        <v>0</v>
      </c>
      <c r="E10" s="566" t="e">
        <f t="shared" si="0"/>
        <v>#DIV/0!</v>
      </c>
      <c r="F10" s="255"/>
      <c r="G10" s="91"/>
    </row>
    <row r="11" spans="1:7" ht="38.25" customHeight="1">
      <c r="A11" s="255"/>
      <c r="B11" s="107" t="s">
        <v>150</v>
      </c>
      <c r="C11" s="117">
        <v>119.67</v>
      </c>
      <c r="D11" s="117">
        <v>119.67</v>
      </c>
      <c r="E11" s="566">
        <f t="shared" si="0"/>
        <v>100</v>
      </c>
      <c r="F11" s="255"/>
      <c r="G11" s="91"/>
    </row>
    <row r="12" spans="1:7" ht="30.75" customHeight="1">
      <c r="A12" s="255"/>
      <c r="B12" s="107" t="s">
        <v>151</v>
      </c>
      <c r="C12" s="117">
        <v>258.89999999999998</v>
      </c>
      <c r="D12" s="117">
        <v>258.89999999999998</v>
      </c>
      <c r="E12" s="566">
        <f t="shared" si="0"/>
        <v>100</v>
      </c>
      <c r="F12" s="255"/>
      <c r="G12" s="91"/>
    </row>
    <row r="13" spans="1:7" ht="42" customHeight="1">
      <c r="A13" s="255"/>
      <c r="B13" s="107" t="s">
        <v>152</v>
      </c>
      <c r="C13" s="117">
        <v>20</v>
      </c>
      <c r="D13" s="117">
        <v>20</v>
      </c>
      <c r="E13" s="566">
        <f t="shared" si="0"/>
        <v>100</v>
      </c>
      <c r="F13" s="255"/>
      <c r="G13" s="91"/>
    </row>
    <row r="14" spans="1:7" ht="57" customHeight="1">
      <c r="A14" s="255"/>
      <c r="B14" s="107" t="s">
        <v>153</v>
      </c>
      <c r="C14" s="117">
        <v>23.67</v>
      </c>
      <c r="D14" s="117">
        <v>23.67</v>
      </c>
      <c r="E14" s="566">
        <f t="shared" si="0"/>
        <v>100</v>
      </c>
      <c r="F14" s="255"/>
      <c r="G14" s="91"/>
    </row>
    <row r="15" spans="1:7" ht="33.75" customHeight="1">
      <c r="A15" s="255"/>
      <c r="B15" s="564" t="s">
        <v>155</v>
      </c>
      <c r="C15" s="565">
        <v>315</v>
      </c>
      <c r="D15" s="565">
        <v>315</v>
      </c>
      <c r="E15" s="566">
        <f t="shared" si="0"/>
        <v>100</v>
      </c>
      <c r="F15" s="255"/>
      <c r="G15" s="91"/>
    </row>
    <row r="16" spans="1:7" ht="25.5">
      <c r="A16" s="255"/>
      <c r="B16" s="106" t="s">
        <v>156</v>
      </c>
      <c r="C16" s="117">
        <v>300</v>
      </c>
      <c r="D16" s="117">
        <v>300</v>
      </c>
      <c r="E16" s="566">
        <f t="shared" si="0"/>
        <v>100</v>
      </c>
      <c r="F16" s="255"/>
      <c r="G16" s="91"/>
    </row>
    <row r="17" spans="1:7">
      <c r="A17" s="255"/>
      <c r="B17" s="106" t="s">
        <v>157</v>
      </c>
      <c r="C17" s="117">
        <v>15</v>
      </c>
      <c r="D17" s="117">
        <v>15</v>
      </c>
      <c r="E17" s="566">
        <f t="shared" si="0"/>
        <v>100</v>
      </c>
      <c r="F17" s="255"/>
      <c r="G17" s="91"/>
    </row>
    <row r="18" spans="1:7" ht="25.5">
      <c r="A18" s="255"/>
      <c r="B18" s="564" t="s">
        <v>159</v>
      </c>
      <c r="C18" s="117">
        <f>C19</f>
        <v>340</v>
      </c>
      <c r="D18" s="117">
        <f>D19</f>
        <v>340</v>
      </c>
      <c r="E18" s="566">
        <f t="shared" si="0"/>
        <v>100</v>
      </c>
      <c r="F18" s="255"/>
      <c r="G18" s="91"/>
    </row>
    <row r="19" spans="1:7" ht="59.25" customHeight="1">
      <c r="A19" s="255"/>
      <c r="B19" s="97" t="s">
        <v>160</v>
      </c>
      <c r="C19" s="117">
        <v>340</v>
      </c>
      <c r="D19" s="117">
        <v>340</v>
      </c>
      <c r="E19" s="566">
        <f t="shared" si="0"/>
        <v>100</v>
      </c>
      <c r="F19" s="221" t="s">
        <v>1065</v>
      </c>
      <c r="G19" s="91"/>
    </row>
    <row r="20" spans="1:7" ht="38.25">
      <c r="A20" s="638">
        <v>2</v>
      </c>
      <c r="B20" s="568" t="s">
        <v>976</v>
      </c>
      <c r="C20" s="569">
        <f>SUM(C21+C22+C27)</f>
        <v>7589.8119999999999</v>
      </c>
      <c r="D20" s="569">
        <f>SUM(D21+D22+D27)</f>
        <v>7490.4231399999999</v>
      </c>
      <c r="E20" s="563">
        <f t="shared" ref="E20:E30" si="1">SUM(D20/C20*100)</f>
        <v>98.690496418093105</v>
      </c>
      <c r="F20" s="567"/>
      <c r="G20" s="589" t="s">
        <v>1104</v>
      </c>
    </row>
    <row r="21" spans="1:7" ht="29.25" customHeight="1">
      <c r="A21" s="221"/>
      <c r="B21" s="342" t="s">
        <v>977</v>
      </c>
      <c r="C21" s="612">
        <v>6679.8119999999999</v>
      </c>
      <c r="D21" s="612">
        <v>6670.5031399999998</v>
      </c>
      <c r="E21" s="566">
        <f t="shared" si="1"/>
        <v>99.860641886328537</v>
      </c>
      <c r="F21" s="46" t="s">
        <v>978</v>
      </c>
      <c r="G21" s="91"/>
    </row>
    <row r="22" spans="1:7" ht="25.5">
      <c r="A22" s="46">
        <v>1</v>
      </c>
      <c r="B22" s="342" t="s">
        <v>979</v>
      </c>
      <c r="C22" s="612">
        <f>SUM(C23:C26)</f>
        <v>85.686000000000007</v>
      </c>
      <c r="D22" s="612">
        <f>SUM(D23:D26)</f>
        <v>85.686000000000007</v>
      </c>
      <c r="E22" s="566">
        <f t="shared" si="1"/>
        <v>100</v>
      </c>
      <c r="F22" s="46" t="s">
        <v>978</v>
      </c>
      <c r="G22" s="91"/>
    </row>
    <row r="23" spans="1:7" ht="38.25">
      <c r="A23" s="46"/>
      <c r="B23" s="342" t="s">
        <v>980</v>
      </c>
      <c r="C23" s="612">
        <v>53.747999999999998</v>
      </c>
      <c r="D23" s="612">
        <v>53.747999999999998</v>
      </c>
      <c r="E23" s="566">
        <f t="shared" si="1"/>
        <v>100</v>
      </c>
      <c r="F23" s="46" t="s">
        <v>978</v>
      </c>
      <c r="G23" s="91"/>
    </row>
    <row r="24" spans="1:7" ht="25.5">
      <c r="A24" s="46"/>
      <c r="B24" s="342" t="s">
        <v>981</v>
      </c>
      <c r="C24" s="612">
        <v>5.5</v>
      </c>
      <c r="D24" s="612">
        <v>5.5</v>
      </c>
      <c r="E24" s="566">
        <f t="shared" si="1"/>
        <v>100</v>
      </c>
      <c r="F24" s="46" t="s">
        <v>978</v>
      </c>
      <c r="G24" s="91"/>
    </row>
    <row r="25" spans="1:7" ht="25.5">
      <c r="A25" s="46"/>
      <c r="B25" s="342" t="s">
        <v>982</v>
      </c>
      <c r="C25" s="612">
        <v>14.72</v>
      </c>
      <c r="D25" s="612">
        <v>14.72</v>
      </c>
      <c r="E25" s="566">
        <f t="shared" si="1"/>
        <v>100</v>
      </c>
      <c r="F25" s="46" t="s">
        <v>978</v>
      </c>
      <c r="G25" s="91"/>
    </row>
    <row r="26" spans="1:7" ht="25.5">
      <c r="A26" s="46"/>
      <c r="B26" s="342" t="s">
        <v>983</v>
      </c>
      <c r="C26" s="612">
        <v>11.718</v>
      </c>
      <c r="D26" s="612">
        <v>11.718</v>
      </c>
      <c r="E26" s="566">
        <f t="shared" si="1"/>
        <v>100</v>
      </c>
      <c r="F26" s="46" t="s">
        <v>978</v>
      </c>
      <c r="G26" s="91"/>
    </row>
    <row r="27" spans="1:7" ht="25.5">
      <c r="A27" s="46">
        <v>2</v>
      </c>
      <c r="B27" s="342" t="s">
        <v>984</v>
      </c>
      <c r="C27" s="612">
        <f>SUM(C28:C30)</f>
        <v>824.31399999999996</v>
      </c>
      <c r="D27" s="612">
        <f>SUM(D28:D30)</f>
        <v>734.23400000000004</v>
      </c>
      <c r="E27" s="566">
        <f t="shared" si="1"/>
        <v>89.072125427931596</v>
      </c>
      <c r="F27" s="46"/>
      <c r="G27" s="91"/>
    </row>
    <row r="28" spans="1:7" ht="38.25">
      <c r="A28" s="221"/>
      <c r="B28" s="342" t="s">
        <v>985</v>
      </c>
      <c r="C28" s="612">
        <v>535.28</v>
      </c>
      <c r="D28" s="612">
        <v>535.20000000000005</v>
      </c>
      <c r="E28" s="566">
        <f t="shared" si="1"/>
        <v>99.985054550889259</v>
      </c>
      <c r="F28" s="46" t="s">
        <v>978</v>
      </c>
      <c r="G28" s="91"/>
    </row>
    <row r="29" spans="1:7" ht="33.75" customHeight="1">
      <c r="A29" s="221"/>
      <c r="B29" s="342" t="s">
        <v>415</v>
      </c>
      <c r="C29" s="612">
        <v>119.03400000000001</v>
      </c>
      <c r="D29" s="612">
        <v>119.03400000000001</v>
      </c>
      <c r="E29" s="566">
        <f t="shared" si="1"/>
        <v>100</v>
      </c>
      <c r="F29" s="46" t="s">
        <v>978</v>
      </c>
      <c r="G29" s="91"/>
    </row>
    <row r="30" spans="1:7" ht="252" customHeight="1">
      <c r="A30" s="221"/>
      <c r="B30" s="613" t="s">
        <v>986</v>
      </c>
      <c r="C30" s="614">
        <v>170</v>
      </c>
      <c r="D30" s="614">
        <v>80</v>
      </c>
      <c r="E30" s="566">
        <f t="shared" si="1"/>
        <v>47.058823529411761</v>
      </c>
      <c r="F30" s="46" t="s">
        <v>987</v>
      </c>
      <c r="G30" s="91"/>
    </row>
    <row r="31" spans="1:7" ht="25.5">
      <c r="A31" s="637">
        <v>3</v>
      </c>
      <c r="B31" s="120" t="s">
        <v>116</v>
      </c>
      <c r="C31" s="32">
        <f>C32+C35+C39+C44+C49</f>
        <v>630.38499999999999</v>
      </c>
      <c r="D31" s="32">
        <f>D32+D35+D39+D44+D49</f>
        <v>627.1880000000001</v>
      </c>
      <c r="E31" s="571">
        <f>D31*100/C31</f>
        <v>99.492849607779391</v>
      </c>
      <c r="F31" s="588"/>
      <c r="G31" s="630" t="s">
        <v>1070</v>
      </c>
    </row>
    <row r="32" spans="1:7" ht="27.75" customHeight="1">
      <c r="A32" s="255"/>
      <c r="B32" s="94" t="s">
        <v>118</v>
      </c>
      <c r="C32" s="47">
        <f>C33+C34</f>
        <v>105</v>
      </c>
      <c r="D32" s="47">
        <f>D33+D34</f>
        <v>101.8</v>
      </c>
      <c r="E32" s="572">
        <f>D32*100/C32</f>
        <v>96.952380952380949</v>
      </c>
      <c r="F32" s="255"/>
      <c r="G32" s="91"/>
    </row>
    <row r="33" spans="1:7" ht="102">
      <c r="A33" s="255"/>
      <c r="B33" s="97" t="s">
        <v>119</v>
      </c>
      <c r="C33" s="39">
        <v>5</v>
      </c>
      <c r="D33" s="117">
        <v>1.8</v>
      </c>
      <c r="E33" s="572">
        <f t="shared" ref="E33:E53" si="2">D33*100/C33</f>
        <v>36</v>
      </c>
      <c r="F33" s="255" t="s">
        <v>988</v>
      </c>
      <c r="G33" s="91"/>
    </row>
    <row r="34" spans="1:7" ht="41.25" customHeight="1">
      <c r="A34" s="255"/>
      <c r="B34" s="99" t="s">
        <v>120</v>
      </c>
      <c r="C34" s="39">
        <v>100</v>
      </c>
      <c r="D34" s="117">
        <v>100</v>
      </c>
      <c r="E34" s="572">
        <f t="shared" si="2"/>
        <v>100</v>
      </c>
      <c r="F34" s="255"/>
      <c r="G34" s="91"/>
    </row>
    <row r="35" spans="1:7" ht="60.75" customHeight="1">
      <c r="A35" s="255"/>
      <c r="B35" s="100" t="s">
        <v>122</v>
      </c>
      <c r="C35" s="47">
        <f>C36+C37+C38</f>
        <v>302.75</v>
      </c>
      <c r="D35" s="47">
        <f>D36+D37+D38</f>
        <v>302.75</v>
      </c>
      <c r="E35" s="572">
        <f t="shared" si="2"/>
        <v>100</v>
      </c>
      <c r="F35" s="255"/>
      <c r="G35" s="91"/>
    </row>
    <row r="36" spans="1:7" ht="38.25">
      <c r="A36" s="255"/>
      <c r="B36" s="97" t="s">
        <v>123</v>
      </c>
      <c r="C36" s="39">
        <v>19.75</v>
      </c>
      <c r="D36" s="39">
        <v>19.75</v>
      </c>
      <c r="E36" s="572">
        <f t="shared" si="2"/>
        <v>100</v>
      </c>
      <c r="F36" s="255"/>
      <c r="G36" s="91"/>
    </row>
    <row r="37" spans="1:7" ht="63.75">
      <c r="A37" s="221"/>
      <c r="B37" s="97" t="s">
        <v>124</v>
      </c>
      <c r="C37" s="39">
        <v>283</v>
      </c>
      <c r="D37" s="39">
        <v>283</v>
      </c>
      <c r="E37" s="572">
        <f t="shared" si="2"/>
        <v>100</v>
      </c>
      <c r="F37" s="46"/>
      <c r="G37" s="91"/>
    </row>
    <row r="38" spans="1:7" ht="51">
      <c r="A38" s="91"/>
      <c r="B38" s="97" t="s">
        <v>125</v>
      </c>
      <c r="C38" s="39">
        <v>0</v>
      </c>
      <c r="D38" s="39">
        <v>0</v>
      </c>
      <c r="E38" s="572"/>
      <c r="F38" s="91"/>
      <c r="G38" s="91"/>
    </row>
    <row r="39" spans="1:7" ht="40.5">
      <c r="A39" s="91"/>
      <c r="B39" s="100" t="s">
        <v>127</v>
      </c>
      <c r="C39" s="47">
        <f>C40+C41+C42+C43</f>
        <v>80.03</v>
      </c>
      <c r="D39" s="47">
        <f>D40+D41+D42+D43</f>
        <v>80.033000000000001</v>
      </c>
      <c r="E39" s="572">
        <f t="shared" si="2"/>
        <v>100.00374859427714</v>
      </c>
      <c r="F39" s="91"/>
      <c r="G39" s="91"/>
    </row>
    <row r="40" spans="1:7" ht="38.25">
      <c r="A40" s="590"/>
      <c r="B40" s="97" t="s">
        <v>128</v>
      </c>
      <c r="C40" s="39">
        <v>40</v>
      </c>
      <c r="D40" s="39">
        <v>40</v>
      </c>
      <c r="E40" s="572">
        <f t="shared" si="2"/>
        <v>100</v>
      </c>
      <c r="F40" s="91"/>
      <c r="G40" s="91"/>
    </row>
    <row r="41" spans="1:7" ht="63.75">
      <c r="A41" s="91"/>
      <c r="B41" s="97" t="s">
        <v>129</v>
      </c>
      <c r="C41" s="39">
        <v>0</v>
      </c>
      <c r="D41" s="39">
        <v>0</v>
      </c>
      <c r="E41" s="572"/>
      <c r="F41" s="91"/>
      <c r="G41" s="91"/>
    </row>
    <row r="42" spans="1:7" ht="38.25">
      <c r="A42" s="91"/>
      <c r="B42" s="97" t="s">
        <v>130</v>
      </c>
      <c r="C42" s="39">
        <v>40.03</v>
      </c>
      <c r="D42" s="39">
        <v>40.033000000000001</v>
      </c>
      <c r="E42" s="572">
        <f t="shared" si="2"/>
        <v>100.00749437921559</v>
      </c>
      <c r="F42" s="91"/>
      <c r="G42" s="91"/>
    </row>
    <row r="43" spans="1:7" ht="63.75">
      <c r="A43" s="91"/>
      <c r="B43" s="97" t="s">
        <v>131</v>
      </c>
      <c r="C43" s="39">
        <v>0</v>
      </c>
      <c r="D43" s="39">
        <v>0</v>
      </c>
      <c r="E43" s="572"/>
      <c r="F43" s="91"/>
      <c r="G43" s="91"/>
    </row>
    <row r="44" spans="1:7" ht="40.5">
      <c r="A44" s="91"/>
      <c r="B44" s="100" t="s">
        <v>133</v>
      </c>
      <c r="C44" s="47">
        <f>C45+C46+C47+C48</f>
        <v>33</v>
      </c>
      <c r="D44" s="47">
        <f>D45+D46+D47+D48</f>
        <v>33</v>
      </c>
      <c r="E44" s="572">
        <f t="shared" si="2"/>
        <v>100</v>
      </c>
      <c r="F44" s="91"/>
      <c r="G44" s="91"/>
    </row>
    <row r="45" spans="1:7" ht="51">
      <c r="A45" s="91"/>
      <c r="B45" s="103" t="s">
        <v>134</v>
      </c>
      <c r="C45" s="39">
        <v>25</v>
      </c>
      <c r="D45" s="39">
        <v>25</v>
      </c>
      <c r="E45" s="572">
        <f t="shared" si="2"/>
        <v>100</v>
      </c>
      <c r="F45" s="91"/>
      <c r="G45" s="91"/>
    </row>
    <row r="46" spans="1:7" ht="63.75">
      <c r="A46" s="91"/>
      <c r="B46" s="103" t="s">
        <v>135</v>
      </c>
      <c r="C46" s="98"/>
      <c r="D46" s="98">
        <v>0</v>
      </c>
      <c r="E46" s="572"/>
      <c r="F46" s="91"/>
      <c r="G46" s="91"/>
    </row>
    <row r="47" spans="1:7" ht="25.5">
      <c r="A47" s="91"/>
      <c r="B47" s="97" t="s">
        <v>136</v>
      </c>
      <c r="C47" s="98">
        <v>3</v>
      </c>
      <c r="D47" s="98">
        <v>3</v>
      </c>
      <c r="E47" s="572">
        <f t="shared" si="2"/>
        <v>100</v>
      </c>
      <c r="F47" s="91"/>
      <c r="G47" s="91"/>
    </row>
    <row r="48" spans="1:7" ht="38.25">
      <c r="A48" s="91"/>
      <c r="B48" s="97" t="s">
        <v>137</v>
      </c>
      <c r="C48" s="98">
        <v>5</v>
      </c>
      <c r="D48" s="98">
        <v>5</v>
      </c>
      <c r="E48" s="572">
        <f t="shared" si="2"/>
        <v>100</v>
      </c>
      <c r="F48" s="91"/>
      <c r="G48" s="91"/>
    </row>
    <row r="49" spans="1:7" ht="40.5">
      <c r="A49" s="91"/>
      <c r="B49" s="100" t="s">
        <v>139</v>
      </c>
      <c r="C49" s="47">
        <f>C50+C51+C52+C53</f>
        <v>109.605</v>
      </c>
      <c r="D49" s="47">
        <f>D50+D51+D52+D53</f>
        <v>109.605</v>
      </c>
      <c r="E49" s="572">
        <f t="shared" si="2"/>
        <v>100</v>
      </c>
      <c r="F49" s="91"/>
      <c r="G49" s="91"/>
    </row>
    <row r="50" spans="1:7" ht="38.25">
      <c r="A50" s="91"/>
      <c r="B50" s="104" t="s">
        <v>140</v>
      </c>
      <c r="C50" s="39">
        <v>0</v>
      </c>
      <c r="D50" s="39">
        <v>0</v>
      </c>
      <c r="E50" s="572"/>
      <c r="F50" s="91"/>
      <c r="G50" s="91"/>
    </row>
    <row r="51" spans="1:7" ht="57.75" customHeight="1">
      <c r="A51" s="91"/>
      <c r="B51" s="97" t="s">
        <v>141</v>
      </c>
      <c r="C51" s="98">
        <v>54.5</v>
      </c>
      <c r="D51" s="98">
        <v>54.5</v>
      </c>
      <c r="E51" s="572">
        <f t="shared" si="2"/>
        <v>100</v>
      </c>
      <c r="F51" s="91"/>
      <c r="G51" s="91"/>
    </row>
    <row r="52" spans="1:7" ht="40.5" customHeight="1">
      <c r="A52" s="91"/>
      <c r="B52" s="97" t="s">
        <v>142</v>
      </c>
      <c r="C52" s="98">
        <v>30</v>
      </c>
      <c r="D52" s="98">
        <v>30</v>
      </c>
      <c r="E52" s="572">
        <f t="shared" si="2"/>
        <v>100</v>
      </c>
      <c r="F52" s="91"/>
      <c r="G52" s="91"/>
    </row>
    <row r="53" spans="1:7" ht="64.5" customHeight="1">
      <c r="A53" s="91"/>
      <c r="B53" s="97" t="s">
        <v>143</v>
      </c>
      <c r="C53" s="98">
        <v>25.105</v>
      </c>
      <c r="D53" s="98">
        <v>25.105</v>
      </c>
      <c r="E53" s="572">
        <f t="shared" si="2"/>
        <v>100</v>
      </c>
      <c r="F53" s="91"/>
      <c r="G53" s="91"/>
    </row>
    <row r="54" spans="1:7" ht="51">
      <c r="A54" s="567">
        <v>4</v>
      </c>
      <c r="B54" s="409" t="s">
        <v>869</v>
      </c>
      <c r="C54" s="569">
        <f>SUM(C55+C56+C61)+C72+C73+C74+C75</f>
        <v>240</v>
      </c>
      <c r="D54" s="569">
        <f>SUM(D55+D56+D61)+D72+D73+D74+D75</f>
        <v>240</v>
      </c>
      <c r="E54" s="92">
        <f>SUM(D54/C54*100)</f>
        <v>100</v>
      </c>
      <c r="F54" s="567"/>
      <c r="G54" s="589" t="s">
        <v>1079</v>
      </c>
    </row>
    <row r="55" spans="1:7" ht="38.25">
      <c r="A55" s="338">
        <v>1</v>
      </c>
      <c r="B55" s="573" t="s">
        <v>285</v>
      </c>
      <c r="C55" s="591">
        <v>130</v>
      </c>
      <c r="D55" s="591">
        <v>130</v>
      </c>
      <c r="E55" s="86">
        <f>SUM(D55/C55*100)</f>
        <v>100</v>
      </c>
      <c r="F55" s="46"/>
      <c r="G55" s="91"/>
    </row>
    <row r="56" spans="1:7" ht="25.5">
      <c r="A56" s="46">
        <v>2</v>
      </c>
      <c r="B56" s="405" t="s">
        <v>989</v>
      </c>
      <c r="C56" s="591">
        <f>SUM(C57:C60)</f>
        <v>40</v>
      </c>
      <c r="D56" s="591">
        <f>SUM(D57:D60)</f>
        <v>40</v>
      </c>
      <c r="E56" s="86">
        <f t="shared" ref="E56:E71" si="3">SUM(D56/C56*100)</f>
        <v>100</v>
      </c>
      <c r="F56" s="46"/>
      <c r="G56" s="91"/>
    </row>
    <row r="57" spans="1:7">
      <c r="A57" s="46"/>
      <c r="B57" s="573" t="s">
        <v>990</v>
      </c>
      <c r="C57" s="591">
        <v>5</v>
      </c>
      <c r="D57" s="338">
        <v>5</v>
      </c>
      <c r="E57" s="86">
        <f t="shared" si="3"/>
        <v>100</v>
      </c>
      <c r="F57" s="46"/>
      <c r="G57" s="91"/>
    </row>
    <row r="58" spans="1:7" ht="25.5">
      <c r="A58" s="338"/>
      <c r="B58" s="573" t="s">
        <v>991</v>
      </c>
      <c r="C58" s="591">
        <v>5</v>
      </c>
      <c r="D58" s="591">
        <v>5</v>
      </c>
      <c r="E58" s="86">
        <f t="shared" si="3"/>
        <v>100</v>
      </c>
      <c r="F58" s="46"/>
      <c r="G58" s="91"/>
    </row>
    <row r="59" spans="1:7">
      <c r="A59" s="46"/>
      <c r="B59" s="573" t="s">
        <v>992</v>
      </c>
      <c r="C59" s="591">
        <v>10</v>
      </c>
      <c r="D59" s="591">
        <v>10</v>
      </c>
      <c r="E59" s="86">
        <f t="shared" si="3"/>
        <v>100</v>
      </c>
      <c r="F59" s="46"/>
      <c r="G59" s="91"/>
    </row>
    <row r="60" spans="1:7" ht="38.25">
      <c r="A60" s="46"/>
      <c r="B60" s="573" t="s">
        <v>288</v>
      </c>
      <c r="C60" s="591">
        <v>20</v>
      </c>
      <c r="D60" s="591">
        <v>20</v>
      </c>
      <c r="E60" s="86">
        <f t="shared" si="3"/>
        <v>100</v>
      </c>
      <c r="F60" s="46"/>
      <c r="G60" s="91"/>
    </row>
    <row r="61" spans="1:7" ht="38.25">
      <c r="A61" s="46">
        <v>3</v>
      </c>
      <c r="B61" s="573" t="s">
        <v>993</v>
      </c>
      <c r="C61" s="338">
        <f>SUM(C62:C71)</f>
        <v>33.777999999999999</v>
      </c>
      <c r="D61" s="338">
        <f>SUM(D62:D71)</f>
        <v>33.777999999999999</v>
      </c>
      <c r="E61" s="86">
        <f t="shared" si="3"/>
        <v>100</v>
      </c>
      <c r="F61" s="46"/>
      <c r="G61" s="91"/>
    </row>
    <row r="62" spans="1:7" ht="51">
      <c r="A62" s="46"/>
      <c r="B62" s="248" t="s">
        <v>994</v>
      </c>
      <c r="C62" s="248">
        <v>21.777999999999999</v>
      </c>
      <c r="D62" s="46">
        <v>21.777999999999999</v>
      </c>
      <c r="E62" s="86">
        <f t="shared" si="3"/>
        <v>100</v>
      </c>
      <c r="F62" s="46"/>
      <c r="G62" s="91"/>
    </row>
    <row r="63" spans="1:7" ht="25.5">
      <c r="A63" s="338"/>
      <c r="B63" s="248" t="s">
        <v>995</v>
      </c>
      <c r="C63" s="248">
        <v>2</v>
      </c>
      <c r="D63" s="248">
        <v>2</v>
      </c>
      <c r="E63" s="86">
        <f t="shared" si="3"/>
        <v>100</v>
      </c>
      <c r="F63" s="46"/>
      <c r="G63" s="91"/>
    </row>
    <row r="64" spans="1:7" ht="25.5">
      <c r="A64" s="338"/>
      <c r="B64" s="248" t="s">
        <v>996</v>
      </c>
      <c r="C64" s="248">
        <v>1</v>
      </c>
      <c r="D64" s="248">
        <v>1</v>
      </c>
      <c r="E64" s="86">
        <f t="shared" si="3"/>
        <v>100</v>
      </c>
      <c r="F64" s="46"/>
      <c r="G64" s="91"/>
    </row>
    <row r="65" spans="1:7" ht="25.5">
      <c r="A65" s="46"/>
      <c r="B65" s="248" t="s">
        <v>997</v>
      </c>
      <c r="C65" s="248">
        <v>2</v>
      </c>
      <c r="D65" s="248">
        <v>2</v>
      </c>
      <c r="E65" s="86">
        <f t="shared" si="3"/>
        <v>100</v>
      </c>
      <c r="F65" s="46"/>
      <c r="G65" s="91"/>
    </row>
    <row r="66" spans="1:7">
      <c r="A66" s="338"/>
      <c r="B66" s="248" t="s">
        <v>998</v>
      </c>
      <c r="C66" s="248">
        <v>1</v>
      </c>
      <c r="D66" s="248">
        <v>1</v>
      </c>
      <c r="E66" s="86">
        <f t="shared" si="3"/>
        <v>100</v>
      </c>
      <c r="F66" s="46"/>
      <c r="G66" s="91"/>
    </row>
    <row r="67" spans="1:7">
      <c r="A67" s="338"/>
      <c r="B67" s="248" t="s">
        <v>999</v>
      </c>
      <c r="C67" s="248">
        <v>1</v>
      </c>
      <c r="D67" s="248">
        <v>1</v>
      </c>
      <c r="E67" s="86">
        <f t="shared" si="3"/>
        <v>100</v>
      </c>
      <c r="F67" s="46"/>
      <c r="G67" s="91"/>
    </row>
    <row r="68" spans="1:7">
      <c r="A68" s="338"/>
      <c r="B68" s="248" t="s">
        <v>1000</v>
      </c>
      <c r="C68" s="248">
        <v>2</v>
      </c>
      <c r="D68" s="248">
        <v>2</v>
      </c>
      <c r="E68" s="86">
        <f t="shared" si="3"/>
        <v>100</v>
      </c>
      <c r="F68" s="46"/>
      <c r="G68" s="91"/>
    </row>
    <row r="69" spans="1:7" ht="25.5">
      <c r="A69" s="338"/>
      <c r="B69" s="248" t="s">
        <v>1001</v>
      </c>
      <c r="C69" s="248">
        <v>1</v>
      </c>
      <c r="D69" s="248">
        <v>1</v>
      </c>
      <c r="E69" s="86">
        <f t="shared" si="3"/>
        <v>100</v>
      </c>
      <c r="F69" s="46"/>
      <c r="G69" s="91"/>
    </row>
    <row r="70" spans="1:7">
      <c r="A70" s="338"/>
      <c r="B70" s="248" t="s">
        <v>1002</v>
      </c>
      <c r="C70" s="248">
        <v>1</v>
      </c>
      <c r="D70" s="248">
        <v>1</v>
      </c>
      <c r="E70" s="86">
        <f t="shared" si="3"/>
        <v>100</v>
      </c>
      <c r="F70" s="46"/>
      <c r="G70" s="91"/>
    </row>
    <row r="71" spans="1:7">
      <c r="A71" s="592"/>
      <c r="B71" s="593" t="s">
        <v>1003</v>
      </c>
      <c r="C71" s="593">
        <v>1</v>
      </c>
      <c r="D71" s="593">
        <v>1</v>
      </c>
      <c r="E71" s="615">
        <f t="shared" si="3"/>
        <v>100</v>
      </c>
      <c r="F71" s="594"/>
      <c r="G71" s="91"/>
    </row>
    <row r="72" spans="1:7" ht="38.25">
      <c r="A72" s="338"/>
      <c r="B72" s="503" t="s">
        <v>1004</v>
      </c>
      <c r="C72" s="248">
        <v>6.2220000000000004</v>
      </c>
      <c r="D72" s="248">
        <v>6.2220000000000004</v>
      </c>
      <c r="E72" s="86"/>
      <c r="F72" s="46"/>
      <c r="G72" s="91"/>
    </row>
    <row r="73" spans="1:7" ht="25.5">
      <c r="A73" s="338"/>
      <c r="B73" s="338" t="s">
        <v>1005</v>
      </c>
      <c r="C73" s="248">
        <v>6</v>
      </c>
      <c r="D73" s="248">
        <v>6</v>
      </c>
      <c r="E73" s="86"/>
      <c r="F73" s="46"/>
      <c r="G73" s="91"/>
    </row>
    <row r="74" spans="1:7" ht="25.5">
      <c r="A74" s="338"/>
      <c r="B74" s="573" t="s">
        <v>1006</v>
      </c>
      <c r="C74" s="248">
        <v>20</v>
      </c>
      <c r="D74" s="248">
        <v>20</v>
      </c>
      <c r="E74" s="86"/>
      <c r="F74" s="46"/>
      <c r="G74" s="91"/>
    </row>
    <row r="75" spans="1:7" ht="25.5">
      <c r="A75" s="338"/>
      <c r="B75" s="573" t="s">
        <v>1007</v>
      </c>
      <c r="C75" s="248">
        <v>4</v>
      </c>
      <c r="D75" s="248">
        <v>4</v>
      </c>
      <c r="E75" s="86"/>
      <c r="F75" s="46"/>
      <c r="G75" s="91"/>
    </row>
    <row r="76" spans="1:7" ht="51">
      <c r="A76" s="221">
        <v>5</v>
      </c>
      <c r="B76" s="31" t="s">
        <v>187</v>
      </c>
      <c r="C76" s="626">
        <f>SUM(C78)</f>
        <v>579.625</v>
      </c>
      <c r="D76" s="626">
        <f>SUM(D78)</f>
        <v>579.625</v>
      </c>
      <c r="E76" s="92">
        <f>SUM(D76/C76*100)</f>
        <v>100</v>
      </c>
      <c r="F76" s="567"/>
      <c r="G76" s="631" t="s">
        <v>1069</v>
      </c>
    </row>
    <row r="77" spans="1:7" ht="25.5">
      <c r="A77" s="221"/>
      <c r="B77" s="570" t="s">
        <v>188</v>
      </c>
      <c r="C77" s="112">
        <v>0</v>
      </c>
      <c r="D77" s="112">
        <v>0</v>
      </c>
      <c r="E77" s="86"/>
      <c r="F77" s="46"/>
      <c r="G77" s="629"/>
    </row>
    <row r="78" spans="1:7" ht="38.25">
      <c r="A78" s="595"/>
      <c r="B78" s="570" t="s">
        <v>189</v>
      </c>
      <c r="C78" s="39">
        <f>SUM(C79:C85)</f>
        <v>579.625</v>
      </c>
      <c r="D78" s="39">
        <f>SUM(D79:D85)</f>
        <v>579.625</v>
      </c>
      <c r="E78" s="86">
        <f t="shared" ref="E78:E83" si="4">SUM(D78/C78*100)</f>
        <v>100</v>
      </c>
      <c r="F78" s="46"/>
      <c r="G78" s="91"/>
    </row>
    <row r="79" spans="1:7" ht="38.25">
      <c r="A79" s="595"/>
      <c r="B79" s="534" t="s">
        <v>190</v>
      </c>
      <c r="C79" s="19">
        <v>496.8</v>
      </c>
      <c r="D79" s="19">
        <v>496.8</v>
      </c>
      <c r="E79" s="86">
        <f t="shared" si="4"/>
        <v>100</v>
      </c>
      <c r="F79" s="46"/>
      <c r="G79" s="91"/>
    </row>
    <row r="80" spans="1:7" ht="89.25">
      <c r="A80" s="595"/>
      <c r="B80" s="103" t="s">
        <v>191</v>
      </c>
      <c r="C80" s="596">
        <v>29.625</v>
      </c>
      <c r="D80" s="596">
        <v>29.625</v>
      </c>
      <c r="E80" s="86">
        <f t="shared" si="4"/>
        <v>100</v>
      </c>
      <c r="F80" s="46"/>
      <c r="G80" s="91"/>
    </row>
    <row r="81" spans="1:7" ht="51">
      <c r="A81" s="595"/>
      <c r="B81" s="103" t="s">
        <v>192</v>
      </c>
      <c r="C81" s="39">
        <v>15</v>
      </c>
      <c r="D81" s="39">
        <v>15</v>
      </c>
      <c r="E81" s="86">
        <f t="shared" si="4"/>
        <v>100</v>
      </c>
      <c r="F81" s="46"/>
      <c r="G81" s="91"/>
    </row>
    <row r="82" spans="1:7" ht="76.5">
      <c r="A82" s="595"/>
      <c r="B82" s="648" t="s">
        <v>193</v>
      </c>
      <c r="C82" s="47">
        <v>10</v>
      </c>
      <c r="D82" s="47">
        <v>10</v>
      </c>
      <c r="E82" s="86">
        <f t="shared" si="4"/>
        <v>100</v>
      </c>
      <c r="F82" s="46"/>
      <c r="G82" s="91"/>
    </row>
    <row r="83" spans="1:7" ht="38.25">
      <c r="A83" s="221"/>
      <c r="B83" s="103" t="s">
        <v>194</v>
      </c>
      <c r="C83" s="428">
        <v>28.2</v>
      </c>
      <c r="D83" s="428">
        <v>28.2</v>
      </c>
      <c r="E83" s="86">
        <f t="shared" si="4"/>
        <v>100</v>
      </c>
      <c r="F83" s="221"/>
      <c r="G83" s="91"/>
    </row>
    <row r="84" spans="1:7" ht="51">
      <c r="A84" s="401"/>
      <c r="B84" s="103" t="s">
        <v>195</v>
      </c>
      <c r="C84" s="39"/>
      <c r="D84" s="39"/>
      <c r="E84" s="86"/>
      <c r="F84" s="91"/>
      <c r="G84" s="91"/>
    </row>
    <row r="85" spans="1:7" ht="51">
      <c r="A85" s="401"/>
      <c r="B85" s="103" t="s">
        <v>196</v>
      </c>
      <c r="C85" s="47">
        <v>0</v>
      </c>
      <c r="D85" s="47">
        <v>0</v>
      </c>
      <c r="E85" s="86"/>
      <c r="F85" s="91"/>
      <c r="G85" s="91"/>
    </row>
    <row r="86" spans="1:7" ht="39">
      <c r="A86" s="86"/>
      <c r="B86" s="103" t="s">
        <v>197</v>
      </c>
      <c r="C86" s="114">
        <v>0</v>
      </c>
      <c r="D86" s="114">
        <v>0</v>
      </c>
      <c r="E86" s="86"/>
      <c r="F86" s="91"/>
      <c r="G86" s="91"/>
    </row>
    <row r="87" spans="1:7">
      <c r="A87" s="91"/>
      <c r="B87" s="103" t="s">
        <v>198</v>
      </c>
      <c r="C87" s="112">
        <v>0</v>
      </c>
      <c r="D87" s="112">
        <v>0</v>
      </c>
      <c r="E87" s="86"/>
      <c r="F87" s="91"/>
      <c r="G87" s="91"/>
    </row>
    <row r="88" spans="1:7" ht="38.25">
      <c r="A88" s="91"/>
      <c r="B88" s="534" t="s">
        <v>199</v>
      </c>
      <c r="C88" s="112">
        <v>0</v>
      </c>
      <c r="D88" s="112">
        <v>0</v>
      </c>
      <c r="E88" s="86"/>
      <c r="F88" s="91"/>
      <c r="G88" s="91"/>
    </row>
    <row r="89" spans="1:7" ht="76.5">
      <c r="A89" s="86"/>
      <c r="B89" s="534" t="s">
        <v>200</v>
      </c>
      <c r="C89" s="117">
        <v>0</v>
      </c>
      <c r="D89" s="117">
        <v>0</v>
      </c>
      <c r="E89" s="86"/>
      <c r="F89" s="91"/>
      <c r="G89" s="91"/>
    </row>
    <row r="90" spans="1:7" ht="38.25">
      <c r="A90" s="638">
        <v>6</v>
      </c>
      <c r="B90" s="568" t="s">
        <v>1008</v>
      </c>
      <c r="C90" s="568">
        <f>SUM(C91:C98)</f>
        <v>1027.777</v>
      </c>
      <c r="D90" s="568">
        <f>SUM(D91:D98)</f>
        <v>1027.777</v>
      </c>
      <c r="E90" s="563">
        <f t="shared" ref="E90:E98" si="5">SUM(D90/C90*100)</f>
        <v>100</v>
      </c>
      <c r="F90" s="567"/>
      <c r="G90" s="631" t="s">
        <v>1068</v>
      </c>
    </row>
    <row r="91" spans="1:7" ht="89.25">
      <c r="A91" s="221">
        <v>1</v>
      </c>
      <c r="B91" s="83" t="s">
        <v>1009</v>
      </c>
      <c r="C91" s="248">
        <v>373.16</v>
      </c>
      <c r="D91" s="248">
        <v>373.16</v>
      </c>
      <c r="E91" s="572">
        <f t="shared" si="5"/>
        <v>100</v>
      </c>
      <c r="F91" s="221"/>
      <c r="G91" s="629"/>
    </row>
    <row r="92" spans="1:7" ht="114.75">
      <c r="A92" s="221">
        <v>2</v>
      </c>
      <c r="B92" s="83" t="s">
        <v>1066</v>
      </c>
      <c r="C92" s="616">
        <v>226.5</v>
      </c>
      <c r="D92" s="616">
        <v>226.5</v>
      </c>
      <c r="E92" s="572">
        <f t="shared" si="5"/>
        <v>100</v>
      </c>
      <c r="F92" s="221"/>
      <c r="G92" s="91"/>
    </row>
    <row r="93" spans="1:7" ht="63.75">
      <c r="A93" s="221">
        <v>3</v>
      </c>
      <c r="B93" s="342" t="s">
        <v>1010</v>
      </c>
      <c r="C93" s="248">
        <v>99.9</v>
      </c>
      <c r="D93" s="248">
        <v>99.9</v>
      </c>
      <c r="E93" s="572">
        <f t="shared" si="5"/>
        <v>100</v>
      </c>
      <c r="F93" s="221"/>
      <c r="G93" s="91"/>
    </row>
    <row r="94" spans="1:7">
      <c r="A94" s="221">
        <v>4</v>
      </c>
      <c r="B94" s="83" t="s">
        <v>206</v>
      </c>
      <c r="C94" s="248">
        <v>35</v>
      </c>
      <c r="D94" s="248">
        <v>35</v>
      </c>
      <c r="E94" s="572">
        <f t="shared" si="5"/>
        <v>100</v>
      </c>
      <c r="F94" s="221"/>
      <c r="G94" s="91"/>
    </row>
    <row r="95" spans="1:7" ht="25.5">
      <c r="A95" s="221">
        <v>5</v>
      </c>
      <c r="B95" s="83" t="s">
        <v>1011</v>
      </c>
      <c r="C95" s="616">
        <v>121.337</v>
      </c>
      <c r="D95" s="616">
        <v>121.337</v>
      </c>
      <c r="E95" s="572">
        <f t="shared" si="5"/>
        <v>100</v>
      </c>
      <c r="F95" s="221"/>
      <c r="G95" s="91"/>
    </row>
    <row r="96" spans="1:7" ht="89.25">
      <c r="A96" s="221">
        <v>6</v>
      </c>
      <c r="B96" s="83" t="s">
        <v>1012</v>
      </c>
      <c r="C96" s="248">
        <v>33</v>
      </c>
      <c r="D96" s="248">
        <v>33</v>
      </c>
      <c r="E96" s="572">
        <f t="shared" si="5"/>
        <v>100</v>
      </c>
      <c r="F96" s="221"/>
      <c r="G96" s="91"/>
    </row>
    <row r="97" spans="1:7" ht="63.75">
      <c r="A97" s="221">
        <v>7</v>
      </c>
      <c r="B97" s="83" t="s">
        <v>1013</v>
      </c>
      <c r="C97" s="503">
        <v>111.10299999999999</v>
      </c>
      <c r="D97" s="503">
        <v>111.10299999999999</v>
      </c>
      <c r="E97" s="572">
        <f t="shared" si="5"/>
        <v>100</v>
      </c>
      <c r="F97" s="221"/>
      <c r="G97" s="91"/>
    </row>
    <row r="98" spans="1:7" ht="25.5">
      <c r="A98" s="221">
        <v>8</v>
      </c>
      <c r="B98" s="342" t="s">
        <v>1014</v>
      </c>
      <c r="C98" s="503">
        <v>27.777000000000001</v>
      </c>
      <c r="D98" s="503">
        <v>27.777000000000001</v>
      </c>
      <c r="E98" s="572">
        <f t="shared" si="5"/>
        <v>100</v>
      </c>
      <c r="F98" s="221"/>
      <c r="G98" s="91"/>
    </row>
    <row r="99" spans="1:7" ht="63.75">
      <c r="A99" s="638">
        <v>7</v>
      </c>
      <c r="B99" s="634" t="s">
        <v>962</v>
      </c>
      <c r="C99" s="568">
        <f>SUM(C100:C113)</f>
        <v>205</v>
      </c>
      <c r="D99" s="568">
        <f>SUM(D100:D113)</f>
        <v>205</v>
      </c>
      <c r="E99" s="597">
        <f>SUM(D99/C99*100)</f>
        <v>100</v>
      </c>
      <c r="F99" s="568"/>
      <c r="G99" s="625" t="s">
        <v>1078</v>
      </c>
    </row>
    <row r="100" spans="1:7" ht="76.5">
      <c r="A100" s="221"/>
      <c r="B100" s="573" t="s">
        <v>1015</v>
      </c>
      <c r="C100" s="46">
        <v>0</v>
      </c>
      <c r="D100" s="46">
        <v>0</v>
      </c>
      <c r="E100" s="46"/>
      <c r="F100" s="221"/>
      <c r="G100" s="91"/>
    </row>
    <row r="101" spans="1:7" ht="38.25">
      <c r="A101" s="221"/>
      <c r="B101" s="342" t="s">
        <v>164</v>
      </c>
      <c r="C101" s="46">
        <v>0</v>
      </c>
      <c r="D101" s="46">
        <v>0</v>
      </c>
      <c r="E101" s="46"/>
      <c r="F101" s="221"/>
      <c r="G101" s="91"/>
    </row>
    <row r="102" spans="1:7" ht="25.5">
      <c r="A102" s="221"/>
      <c r="B102" s="342" t="s">
        <v>165</v>
      </c>
      <c r="C102" s="46">
        <v>41.87</v>
      </c>
      <c r="D102" s="46">
        <v>41.87</v>
      </c>
      <c r="E102" s="46">
        <f t="shared" ref="E102:E112" si="6">SUM(D102/C102*100)</f>
        <v>100</v>
      </c>
      <c r="F102" s="221"/>
      <c r="G102" s="91"/>
    </row>
    <row r="103" spans="1:7" ht="25.5">
      <c r="A103" s="221"/>
      <c r="B103" s="342" t="s">
        <v>1016</v>
      </c>
      <c r="C103" s="46">
        <v>82.83</v>
      </c>
      <c r="D103" s="46">
        <v>82.83</v>
      </c>
      <c r="E103" s="46">
        <f t="shared" si="6"/>
        <v>100</v>
      </c>
      <c r="F103" s="221"/>
      <c r="G103" s="91"/>
    </row>
    <row r="104" spans="1:7" ht="25.5">
      <c r="A104" s="221"/>
      <c r="B104" s="342" t="s">
        <v>1017</v>
      </c>
      <c r="C104" s="46">
        <v>9.9700000000000006</v>
      </c>
      <c r="D104" s="46">
        <v>9.9700000000000006</v>
      </c>
      <c r="E104" s="46">
        <f t="shared" si="6"/>
        <v>100</v>
      </c>
      <c r="F104" s="221"/>
      <c r="G104" s="91"/>
    </row>
    <row r="105" spans="1:7" ht="63.75">
      <c r="A105" s="221"/>
      <c r="B105" s="342" t="s">
        <v>170</v>
      </c>
      <c r="C105" s="46">
        <v>0</v>
      </c>
      <c r="D105" s="46">
        <v>0</v>
      </c>
      <c r="E105" s="46"/>
      <c r="F105" s="221"/>
      <c r="G105" s="91"/>
    </row>
    <row r="106" spans="1:7" ht="51">
      <c r="A106" s="221"/>
      <c r="B106" s="342" t="s">
        <v>171</v>
      </c>
      <c r="C106" s="46"/>
      <c r="D106" s="46"/>
      <c r="E106" s="46"/>
      <c r="F106" s="221"/>
      <c r="G106" s="91"/>
    </row>
    <row r="107" spans="1:7" ht="51">
      <c r="A107" s="221"/>
      <c r="B107" s="342" t="s">
        <v>172</v>
      </c>
      <c r="C107" s="46">
        <v>15</v>
      </c>
      <c r="D107" s="46">
        <v>15</v>
      </c>
      <c r="E107" s="46">
        <f t="shared" si="6"/>
        <v>100</v>
      </c>
      <c r="F107" s="221"/>
      <c r="G107" s="91"/>
    </row>
    <row r="108" spans="1:7" ht="38.25">
      <c r="A108" s="221"/>
      <c r="B108" s="342" t="s">
        <v>175</v>
      </c>
      <c r="C108" s="46">
        <v>0</v>
      </c>
      <c r="D108" s="46">
        <v>0</v>
      </c>
      <c r="E108" s="46"/>
      <c r="F108" s="221"/>
      <c r="G108" s="91"/>
    </row>
    <row r="109" spans="1:7" ht="80.25" customHeight="1">
      <c r="A109" s="221"/>
      <c r="B109" s="342" t="s">
        <v>176</v>
      </c>
      <c r="C109" s="46">
        <v>0</v>
      </c>
      <c r="D109" s="46">
        <v>0</v>
      </c>
      <c r="E109" s="46"/>
      <c r="F109" s="221"/>
      <c r="G109" s="91"/>
    </row>
    <row r="110" spans="1:7" ht="51">
      <c r="A110" s="221"/>
      <c r="B110" s="342" t="s">
        <v>177</v>
      </c>
      <c r="C110" s="46">
        <v>7.33</v>
      </c>
      <c r="D110" s="46">
        <v>7.33</v>
      </c>
      <c r="E110" s="46">
        <f t="shared" si="6"/>
        <v>100</v>
      </c>
      <c r="F110" s="221"/>
      <c r="G110" s="91"/>
    </row>
    <row r="111" spans="1:7" ht="58.5" customHeight="1">
      <c r="A111" s="221"/>
      <c r="B111" s="342" t="s">
        <v>180</v>
      </c>
      <c r="C111" s="46">
        <v>25</v>
      </c>
      <c r="D111" s="46">
        <v>25</v>
      </c>
      <c r="E111" s="46">
        <f t="shared" si="6"/>
        <v>100</v>
      </c>
      <c r="F111" s="221"/>
      <c r="G111" s="91"/>
    </row>
    <row r="112" spans="1:7" ht="106.5" customHeight="1">
      <c r="A112" s="221"/>
      <c r="B112" s="342" t="s">
        <v>181</v>
      </c>
      <c r="C112" s="46">
        <v>23</v>
      </c>
      <c r="D112" s="46">
        <v>23</v>
      </c>
      <c r="E112" s="46">
        <f t="shared" si="6"/>
        <v>100</v>
      </c>
      <c r="F112" s="221"/>
      <c r="G112" s="91"/>
    </row>
    <row r="113" spans="1:7" ht="88.5" customHeight="1">
      <c r="A113" s="221"/>
      <c r="B113" s="342" t="s">
        <v>182</v>
      </c>
      <c r="C113" s="46">
        <v>0</v>
      </c>
      <c r="D113" s="46">
        <v>0</v>
      </c>
      <c r="E113" s="46"/>
      <c r="F113" s="221"/>
      <c r="G113" s="91"/>
    </row>
    <row r="114" spans="1:7" ht="102">
      <c r="A114" s="500">
        <v>8</v>
      </c>
      <c r="B114" s="120" t="s">
        <v>1018</v>
      </c>
      <c r="C114" s="568">
        <f>SUM(C115:C117)</f>
        <v>5525.82</v>
      </c>
      <c r="D114" s="597">
        <f>SUM(D115:D117)</f>
        <v>4540.7173000000003</v>
      </c>
      <c r="E114" s="597">
        <f>SUM(D114/C114*100)</f>
        <v>82.172732734689163</v>
      </c>
      <c r="F114" s="589" t="s">
        <v>1103</v>
      </c>
      <c r="G114" s="589" t="s">
        <v>1105</v>
      </c>
    </row>
    <row r="115" spans="1:7" ht="45" customHeight="1">
      <c r="A115" s="221"/>
      <c r="B115" s="221" t="s">
        <v>1019</v>
      </c>
      <c r="C115" s="46">
        <v>4425.82</v>
      </c>
      <c r="D115" s="598">
        <v>3500.7172999999998</v>
      </c>
      <c r="E115" s="599">
        <f>SUM(D115/C115*100)</f>
        <v>79.097597733301399</v>
      </c>
      <c r="F115" s="221"/>
      <c r="G115" s="91"/>
    </row>
    <row r="116" spans="1:7">
      <c r="A116" s="221"/>
      <c r="B116" s="221" t="s">
        <v>1020</v>
      </c>
      <c r="C116" s="46">
        <v>1000</v>
      </c>
      <c r="D116" s="46">
        <v>1000</v>
      </c>
      <c r="E116" s="46">
        <f>SUM(D116/C116*100)</f>
        <v>100</v>
      </c>
      <c r="F116" s="221"/>
      <c r="G116" s="91"/>
    </row>
    <row r="117" spans="1:7" ht="38.25">
      <c r="A117" s="221"/>
      <c r="B117" s="221" t="s">
        <v>1021</v>
      </c>
      <c r="C117" s="46">
        <v>100</v>
      </c>
      <c r="D117" s="46">
        <v>40</v>
      </c>
      <c r="E117" s="46">
        <f>SUM(D117/C117*100)</f>
        <v>40</v>
      </c>
      <c r="F117" s="221"/>
      <c r="G117" s="91"/>
    </row>
    <row r="118" spans="1:7" ht="140.25">
      <c r="A118" s="91">
        <v>9</v>
      </c>
      <c r="B118" s="82" t="s">
        <v>872</v>
      </c>
      <c r="C118" s="55">
        <f>SUM(C119+C123+C132+C138+C157)+C164</f>
        <v>2496.3130000000001</v>
      </c>
      <c r="D118" s="55">
        <f>SUM(D119+D123+D132+D138+D157)+D164</f>
        <v>2486.3130000000001</v>
      </c>
      <c r="E118" s="617">
        <f>SUM(D118/C118*100)</f>
        <v>99.59940920870099</v>
      </c>
      <c r="F118" s="589" t="s">
        <v>1022</v>
      </c>
      <c r="G118" s="625" t="s">
        <v>1077</v>
      </c>
    </row>
    <row r="119" spans="1:7" ht="39">
      <c r="A119" s="91"/>
      <c r="B119" s="538" t="s">
        <v>241</v>
      </c>
      <c r="C119" s="6">
        <f>SUM(C120:C122)</f>
        <v>128</v>
      </c>
      <c r="D119" s="618">
        <f>SUM(D120:D122)</f>
        <v>128</v>
      </c>
      <c r="E119" s="86">
        <f t="shared" ref="E119:E162" si="7">SUM(D119/C119*100)</f>
        <v>100</v>
      </c>
      <c r="F119" s="91"/>
      <c r="G119" s="91"/>
    </row>
    <row r="120" spans="1:7" ht="38.25">
      <c r="A120" s="91"/>
      <c r="B120" s="132" t="s">
        <v>242</v>
      </c>
      <c r="C120" s="42">
        <v>100</v>
      </c>
      <c r="D120" s="42">
        <v>100</v>
      </c>
      <c r="E120" s="86">
        <f t="shared" si="7"/>
        <v>100</v>
      </c>
      <c r="F120" s="91"/>
      <c r="G120" s="91"/>
    </row>
    <row r="121" spans="1:7" ht="63.75">
      <c r="A121" s="91"/>
      <c r="B121" s="132" t="s">
        <v>243</v>
      </c>
      <c r="C121" s="42"/>
      <c r="D121" s="42"/>
      <c r="E121" s="86"/>
      <c r="F121" s="91"/>
      <c r="G121" s="91"/>
    </row>
    <row r="122" spans="1:7" ht="25.5">
      <c r="A122" s="91"/>
      <c r="B122" s="416" t="s">
        <v>244</v>
      </c>
      <c r="C122" s="42">
        <v>28</v>
      </c>
      <c r="D122" s="42">
        <v>28</v>
      </c>
      <c r="E122" s="86">
        <f t="shared" si="7"/>
        <v>100</v>
      </c>
      <c r="F122" s="91"/>
      <c r="G122" s="91"/>
    </row>
    <row r="123" spans="1:7" ht="38.25">
      <c r="A123" s="91"/>
      <c r="B123" s="148" t="s">
        <v>245</v>
      </c>
      <c r="C123" s="6">
        <f>SUM(C124+C129)</f>
        <v>122.762</v>
      </c>
      <c r="D123" s="6">
        <f>SUM(D124+D129)</f>
        <v>122.762</v>
      </c>
      <c r="E123" s="86">
        <f t="shared" si="7"/>
        <v>100</v>
      </c>
      <c r="F123" s="91"/>
      <c r="G123" s="91"/>
    </row>
    <row r="124" spans="1:7" ht="25.5">
      <c r="A124" s="91"/>
      <c r="B124" s="148" t="s">
        <v>246</v>
      </c>
      <c r="C124" s="6">
        <f>SUM(C125:C128)</f>
        <v>22.989000000000001</v>
      </c>
      <c r="D124" s="6">
        <f>SUM(D125:D128)</f>
        <v>22.989000000000001</v>
      </c>
      <c r="E124" s="86">
        <f t="shared" si="7"/>
        <v>100</v>
      </c>
      <c r="F124" s="91"/>
      <c r="G124" s="91"/>
    </row>
    <row r="125" spans="1:7" ht="38.25">
      <c r="A125" s="91"/>
      <c r="B125" s="416" t="s">
        <v>247</v>
      </c>
      <c r="C125" s="28"/>
      <c r="D125" s="28"/>
      <c r="E125" s="86"/>
      <c r="F125" s="91"/>
      <c r="G125" s="91"/>
    </row>
    <row r="126" spans="1:7">
      <c r="A126" s="91"/>
      <c r="B126" s="416" t="s">
        <v>248</v>
      </c>
      <c r="C126" s="28"/>
      <c r="D126" s="28"/>
      <c r="E126" s="86"/>
      <c r="F126" s="91"/>
      <c r="G126" s="91"/>
    </row>
    <row r="127" spans="1:7" ht="24.75" customHeight="1">
      <c r="A127" s="91"/>
      <c r="B127" s="416" t="s">
        <v>249</v>
      </c>
      <c r="C127" s="28">
        <v>13</v>
      </c>
      <c r="D127" s="28">
        <v>13</v>
      </c>
      <c r="E127" s="86">
        <f t="shared" si="7"/>
        <v>100</v>
      </c>
      <c r="F127" s="91"/>
      <c r="G127" s="91"/>
    </row>
    <row r="128" spans="1:7" ht="63.75">
      <c r="A128" s="91"/>
      <c r="B128" s="541" t="s">
        <v>944</v>
      </c>
      <c r="C128" s="28">
        <v>9.9890000000000008</v>
      </c>
      <c r="D128" s="28">
        <v>9.9890000000000008</v>
      </c>
      <c r="E128" s="86">
        <f t="shared" si="7"/>
        <v>100</v>
      </c>
      <c r="F128" s="91"/>
      <c r="G128" s="91"/>
    </row>
    <row r="129" spans="1:7" ht="27">
      <c r="A129" s="91"/>
      <c r="B129" s="151" t="s">
        <v>250</v>
      </c>
      <c r="C129" s="472">
        <v>99.772999999999996</v>
      </c>
      <c r="D129" s="472">
        <v>99.772999999999996</v>
      </c>
      <c r="E129" s="86">
        <f t="shared" si="7"/>
        <v>100</v>
      </c>
      <c r="F129" s="91"/>
      <c r="G129" s="91"/>
    </row>
    <row r="130" spans="1:7" ht="25.5">
      <c r="A130" s="91"/>
      <c r="B130" s="416" t="s">
        <v>251</v>
      </c>
      <c r="C130" s="28"/>
      <c r="D130" s="28"/>
      <c r="E130" s="86"/>
      <c r="F130" s="91"/>
      <c r="G130" s="91"/>
    </row>
    <row r="131" spans="1:7" ht="25.5">
      <c r="A131" s="91"/>
      <c r="B131" s="416" t="s">
        <v>252</v>
      </c>
      <c r="C131" s="28">
        <v>99.772999999999996</v>
      </c>
      <c r="D131" s="28">
        <v>99.772999999999996</v>
      </c>
      <c r="E131" s="86">
        <f t="shared" si="7"/>
        <v>100</v>
      </c>
      <c r="F131" s="91"/>
      <c r="G131" s="91"/>
    </row>
    <row r="132" spans="1:7" ht="25.5">
      <c r="A132" s="91"/>
      <c r="B132" s="148" t="s">
        <v>253</v>
      </c>
      <c r="C132" s="472">
        <f>SUM(C133:C137)</f>
        <v>104.52</v>
      </c>
      <c r="D132" s="472">
        <f>SUM(D133:D137)</f>
        <v>104.52</v>
      </c>
      <c r="E132" s="86">
        <f t="shared" si="7"/>
        <v>100</v>
      </c>
      <c r="F132" s="91"/>
      <c r="G132" s="91"/>
    </row>
    <row r="133" spans="1:7" ht="63.75">
      <c r="A133" s="91"/>
      <c r="B133" s="416" t="s">
        <v>254</v>
      </c>
      <c r="C133" s="42"/>
      <c r="D133" s="42"/>
      <c r="E133" s="86"/>
      <c r="F133" s="91"/>
      <c r="G133" s="91"/>
    </row>
    <row r="134" spans="1:7" ht="63.75">
      <c r="A134" s="91"/>
      <c r="B134" s="416" t="s">
        <v>255</v>
      </c>
      <c r="C134" s="42">
        <v>100</v>
      </c>
      <c r="D134" s="42">
        <v>100</v>
      </c>
      <c r="E134" s="86">
        <f t="shared" si="7"/>
        <v>100</v>
      </c>
      <c r="F134" s="91"/>
      <c r="G134" s="91"/>
    </row>
    <row r="135" spans="1:7" ht="51">
      <c r="A135" s="91"/>
      <c r="B135" s="416" t="s">
        <v>256</v>
      </c>
      <c r="C135" s="42">
        <v>4.5199999999999996</v>
      </c>
      <c r="D135" s="42">
        <v>4.5199999999999996</v>
      </c>
      <c r="E135" s="86">
        <f t="shared" si="7"/>
        <v>100</v>
      </c>
      <c r="F135" s="91"/>
      <c r="G135" s="91"/>
    </row>
    <row r="136" spans="1:7" ht="63.75">
      <c r="A136" s="91"/>
      <c r="B136" s="416" t="s">
        <v>257</v>
      </c>
      <c r="C136" s="42"/>
      <c r="D136" s="42"/>
      <c r="E136" s="86"/>
      <c r="F136" s="91"/>
      <c r="G136" s="91"/>
    </row>
    <row r="137" spans="1:7" ht="39" customHeight="1">
      <c r="A137" s="91"/>
      <c r="B137" s="416" t="s">
        <v>258</v>
      </c>
      <c r="C137" s="542"/>
      <c r="D137" s="42"/>
      <c r="E137" s="86"/>
      <c r="F137" s="91"/>
      <c r="G137" s="91"/>
    </row>
    <row r="138" spans="1:7" ht="25.5">
      <c r="A138" s="91"/>
      <c r="B138" s="538" t="s">
        <v>259</v>
      </c>
      <c r="C138" s="542">
        <f>SUM(C139+C143+C149+C152+C154)</f>
        <v>1850.9159999999999</v>
      </c>
      <c r="D138" s="542">
        <f>SUM(D139+D143+D149+D152+D154)</f>
        <v>1840.9159999999999</v>
      </c>
      <c r="E138" s="619">
        <f t="shared" si="7"/>
        <v>99.459726967620355</v>
      </c>
      <c r="F138" s="91"/>
      <c r="G138" s="91"/>
    </row>
    <row r="139" spans="1:7" ht="25.5">
      <c r="A139" s="91"/>
      <c r="B139" s="148" t="s">
        <v>260</v>
      </c>
      <c r="C139" s="6">
        <f>SUM(C140:C142)</f>
        <v>1494.2249999999999</v>
      </c>
      <c r="D139" s="6">
        <f>SUM(D140:D142)</f>
        <v>1494.2249999999999</v>
      </c>
      <c r="E139" s="86">
        <f t="shared" si="7"/>
        <v>100</v>
      </c>
      <c r="F139" s="91"/>
      <c r="G139" s="91"/>
    </row>
    <row r="140" spans="1:7" ht="38.25">
      <c r="A140" s="91"/>
      <c r="B140" s="416" t="s">
        <v>261</v>
      </c>
      <c r="C140" s="42">
        <v>24.225000000000001</v>
      </c>
      <c r="D140" s="42">
        <v>24.225000000000001</v>
      </c>
      <c r="E140" s="86">
        <f t="shared" si="7"/>
        <v>100</v>
      </c>
      <c r="F140" s="91"/>
      <c r="G140" s="91"/>
    </row>
    <row r="141" spans="1:7" ht="51">
      <c r="A141" s="91"/>
      <c r="B141" s="416" t="s">
        <v>262</v>
      </c>
      <c r="C141" s="42">
        <v>1400</v>
      </c>
      <c r="D141" s="42">
        <v>1400</v>
      </c>
      <c r="E141" s="86"/>
      <c r="F141" s="91"/>
      <c r="G141" s="91"/>
    </row>
    <row r="142" spans="1:7" ht="38.25">
      <c r="A142" s="91"/>
      <c r="B142" s="416" t="s">
        <v>263</v>
      </c>
      <c r="C142" s="28">
        <v>70</v>
      </c>
      <c r="D142" s="42">
        <v>70</v>
      </c>
      <c r="E142" s="86">
        <f t="shared" si="7"/>
        <v>100</v>
      </c>
      <c r="F142" s="91"/>
      <c r="G142" s="91"/>
    </row>
    <row r="143" spans="1:7" ht="51">
      <c r="A143" s="91"/>
      <c r="B143" s="155" t="s">
        <v>264</v>
      </c>
      <c r="C143" s="6">
        <f>SUM(C144:C148)</f>
        <v>149.97999999999999</v>
      </c>
      <c r="D143" s="6">
        <f>SUM(D144:D148)</f>
        <v>139.97999999999999</v>
      </c>
      <c r="E143" s="620">
        <f t="shared" si="7"/>
        <v>93.332444325910132</v>
      </c>
      <c r="F143" s="91"/>
      <c r="G143" s="91"/>
    </row>
    <row r="144" spans="1:7" ht="51">
      <c r="A144" s="91"/>
      <c r="B144" s="541" t="s">
        <v>265</v>
      </c>
      <c r="C144" s="42">
        <v>40</v>
      </c>
      <c r="D144" s="42">
        <v>40</v>
      </c>
      <c r="E144" s="86">
        <f t="shared" si="7"/>
        <v>100</v>
      </c>
      <c r="F144" s="91"/>
      <c r="G144" s="91"/>
    </row>
    <row r="145" spans="1:7" ht="63.75">
      <c r="A145" s="91"/>
      <c r="B145" s="541" t="s">
        <v>266</v>
      </c>
      <c r="C145" s="42">
        <v>25</v>
      </c>
      <c r="D145" s="42">
        <v>25</v>
      </c>
      <c r="E145" s="86">
        <f t="shared" si="7"/>
        <v>100</v>
      </c>
      <c r="F145" s="91"/>
      <c r="G145" s="91"/>
    </row>
    <row r="146" spans="1:7" ht="38.25">
      <c r="A146" s="91"/>
      <c r="B146" s="541" t="s">
        <v>267</v>
      </c>
      <c r="C146" s="42">
        <v>25</v>
      </c>
      <c r="D146" s="42">
        <v>25</v>
      </c>
      <c r="E146" s="86">
        <f t="shared" si="7"/>
        <v>100</v>
      </c>
      <c r="F146" s="91"/>
      <c r="G146" s="91"/>
    </row>
    <row r="147" spans="1:7" ht="25.5">
      <c r="A147" s="91"/>
      <c r="B147" s="541" t="s">
        <v>268</v>
      </c>
      <c r="C147" s="42">
        <v>49.98</v>
      </c>
      <c r="D147" s="42">
        <v>49.98</v>
      </c>
      <c r="E147" s="86">
        <f t="shared" si="7"/>
        <v>100</v>
      </c>
      <c r="F147" s="91"/>
      <c r="G147" s="91"/>
    </row>
    <row r="148" spans="1:7" ht="51">
      <c r="A148" s="91"/>
      <c r="B148" s="541" t="s">
        <v>269</v>
      </c>
      <c r="C148" s="42">
        <v>10</v>
      </c>
      <c r="D148" s="42"/>
      <c r="E148" s="86">
        <f t="shared" si="7"/>
        <v>0</v>
      </c>
      <c r="F148" s="91"/>
      <c r="G148" s="91"/>
    </row>
    <row r="149" spans="1:7" ht="25.5">
      <c r="A149" s="91"/>
      <c r="B149" s="538" t="s">
        <v>270</v>
      </c>
      <c r="C149" s="6">
        <f>SUM(C150:C151)</f>
        <v>206.71100000000001</v>
      </c>
      <c r="D149" s="6">
        <f>SUM(D150:D151)</f>
        <v>206.71100000000001</v>
      </c>
      <c r="E149" s="86">
        <f t="shared" si="7"/>
        <v>100</v>
      </c>
      <c r="F149" s="91"/>
      <c r="G149" s="91"/>
    </row>
    <row r="150" spans="1:7">
      <c r="A150" s="91"/>
      <c r="B150" s="416" t="s">
        <v>271</v>
      </c>
      <c r="C150" s="42"/>
      <c r="D150" s="42"/>
      <c r="E150" s="86"/>
      <c r="F150" s="91"/>
      <c r="G150" s="91"/>
    </row>
    <row r="151" spans="1:7" ht="63.75">
      <c r="A151" s="91"/>
      <c r="B151" s="416" t="s">
        <v>272</v>
      </c>
      <c r="C151" s="42">
        <v>206.71100000000001</v>
      </c>
      <c r="D151" s="42">
        <v>206.71100000000001</v>
      </c>
      <c r="E151" s="86">
        <f t="shared" si="7"/>
        <v>100</v>
      </c>
      <c r="F151" s="91"/>
      <c r="G151" s="91"/>
    </row>
    <row r="152" spans="1:7" ht="38.25">
      <c r="A152" s="91"/>
      <c r="B152" s="538" t="s">
        <v>273</v>
      </c>
      <c r="C152" s="6"/>
      <c r="D152" s="42"/>
      <c r="E152" s="86"/>
      <c r="F152" s="91"/>
      <c r="G152" s="91"/>
    </row>
    <row r="153" spans="1:7" ht="25.5">
      <c r="A153" s="91"/>
      <c r="B153" s="416" t="s">
        <v>274</v>
      </c>
      <c r="C153" s="42"/>
      <c r="D153" s="42"/>
      <c r="E153" s="86"/>
      <c r="F153" s="91"/>
      <c r="G153" s="91"/>
    </row>
    <row r="154" spans="1:7">
      <c r="A154" s="91"/>
      <c r="B154" s="538" t="s">
        <v>275</v>
      </c>
      <c r="C154" s="42"/>
      <c r="D154" s="42"/>
      <c r="E154" s="86"/>
      <c r="F154" s="91"/>
      <c r="G154" s="91"/>
    </row>
    <row r="155" spans="1:7" ht="38.25">
      <c r="A155" s="91"/>
      <c r="B155" s="416" t="s">
        <v>276</v>
      </c>
      <c r="C155" s="42"/>
      <c r="D155" s="42"/>
      <c r="E155" s="86"/>
      <c r="F155" s="91"/>
      <c r="G155" s="91"/>
    </row>
    <row r="156" spans="1:7" ht="25.5">
      <c r="A156" s="91"/>
      <c r="B156" s="416" t="s">
        <v>277</v>
      </c>
      <c r="C156" s="42"/>
      <c r="D156" s="42"/>
      <c r="E156" s="86"/>
      <c r="F156" s="91"/>
      <c r="G156" s="91"/>
    </row>
    <row r="157" spans="1:7" ht="25.5">
      <c r="A157" s="91"/>
      <c r="B157" s="538" t="s">
        <v>278</v>
      </c>
      <c r="C157" s="6">
        <f>SUM(C158:C162)</f>
        <v>290.11500000000001</v>
      </c>
      <c r="D157" s="6">
        <f>SUM(D158:D162)</f>
        <v>290.11500000000001</v>
      </c>
      <c r="E157" s="86">
        <f t="shared" si="7"/>
        <v>100</v>
      </c>
      <c r="F157" s="91"/>
      <c r="G157" s="91"/>
    </row>
    <row r="158" spans="1:7" ht="38.25">
      <c r="A158" s="91"/>
      <c r="B158" s="132" t="s">
        <v>279</v>
      </c>
      <c r="C158" s="42"/>
      <c r="D158" s="42"/>
      <c r="E158" s="86"/>
      <c r="F158" s="91"/>
      <c r="G158" s="91"/>
    </row>
    <row r="159" spans="1:7">
      <c r="A159" s="91"/>
      <c r="B159" s="132" t="s">
        <v>280</v>
      </c>
      <c r="C159" s="42"/>
      <c r="D159" s="42"/>
      <c r="E159" s="86"/>
      <c r="F159" s="91"/>
      <c r="G159" s="91"/>
    </row>
    <row r="160" spans="1:7" ht="76.5">
      <c r="A160" s="91"/>
      <c r="B160" s="132" t="s">
        <v>952</v>
      </c>
      <c r="C160" s="42">
        <v>253.61</v>
      </c>
      <c r="D160" s="42">
        <v>253.61</v>
      </c>
      <c r="E160" s="86">
        <f t="shared" si="7"/>
        <v>100</v>
      </c>
      <c r="F160" s="91"/>
      <c r="G160" s="91"/>
    </row>
    <row r="161" spans="1:7" ht="38.25">
      <c r="A161" s="91"/>
      <c r="B161" s="132" t="s">
        <v>281</v>
      </c>
      <c r="C161" s="42"/>
      <c r="D161" s="42"/>
      <c r="E161" s="86"/>
      <c r="F161" s="91"/>
      <c r="G161" s="91"/>
    </row>
    <row r="162" spans="1:7" ht="38.25">
      <c r="A162" s="91"/>
      <c r="B162" s="132" t="s">
        <v>282</v>
      </c>
      <c r="C162" s="42">
        <v>36.505000000000003</v>
      </c>
      <c r="D162" s="42">
        <v>36.505000000000003</v>
      </c>
      <c r="E162" s="86">
        <f t="shared" si="7"/>
        <v>100</v>
      </c>
      <c r="F162" s="91"/>
      <c r="G162" s="91"/>
    </row>
    <row r="163" spans="1:7" ht="25.5">
      <c r="A163" s="91"/>
      <c r="B163" s="545" t="s">
        <v>283</v>
      </c>
      <c r="C163" s="42"/>
      <c r="D163" s="42"/>
      <c r="E163" s="86"/>
      <c r="F163" s="91"/>
      <c r="G163" s="91"/>
    </row>
    <row r="164" spans="1:7" ht="41.25" customHeight="1">
      <c r="A164" s="91"/>
      <c r="B164" s="132" t="s">
        <v>284</v>
      </c>
      <c r="C164" s="42"/>
      <c r="D164" s="42"/>
      <c r="E164" s="86"/>
      <c r="F164" s="91"/>
      <c r="G164" s="91"/>
    </row>
    <row r="165" spans="1:7" ht="38.25">
      <c r="A165" s="46">
        <v>10</v>
      </c>
      <c r="B165" s="568" t="s">
        <v>889</v>
      </c>
      <c r="C165" s="569">
        <f>SUM(C166+C169+C172+C176+C182)</f>
        <v>9818.1500000000015</v>
      </c>
      <c r="D165" s="569">
        <f>SUM(D166+D169+D172+D176+D182)</f>
        <v>7422.17</v>
      </c>
      <c r="E165" s="621">
        <f>SUM(D165/C165*100)</f>
        <v>75.596420914327027</v>
      </c>
      <c r="F165" s="568"/>
      <c r="G165" s="589" t="s">
        <v>1106</v>
      </c>
    </row>
    <row r="166" spans="1:7" ht="25.5">
      <c r="A166" s="600"/>
      <c r="B166" s="138" t="s">
        <v>223</v>
      </c>
      <c r="C166" s="39">
        <f>SUM(C167:C168)</f>
        <v>4377</v>
      </c>
      <c r="D166" s="47">
        <f>SUM(D167:D168)</f>
        <v>4301.5</v>
      </c>
      <c r="E166" s="622">
        <f>SUM(D166/C166*100)</f>
        <v>98.275074251770619</v>
      </c>
      <c r="F166" s="221" t="s">
        <v>1023</v>
      </c>
      <c r="G166" s="91"/>
    </row>
    <row r="167" spans="1:7" ht="89.25">
      <c r="A167" s="600"/>
      <c r="B167" s="139" t="s">
        <v>224</v>
      </c>
      <c r="C167" s="140">
        <v>4122.09</v>
      </c>
      <c r="D167" s="39">
        <v>4050.59</v>
      </c>
      <c r="E167" s="622">
        <f t="shared" ref="E167:E185" si="8">SUM(D167/C167*100)</f>
        <v>98.265443015557636</v>
      </c>
      <c r="F167" s="221"/>
      <c r="G167" s="91"/>
    </row>
    <row r="168" spans="1:7" ht="38.25">
      <c r="A168" s="600"/>
      <c r="B168" s="139" t="s">
        <v>225</v>
      </c>
      <c r="C168" s="47">
        <v>254.91</v>
      </c>
      <c r="D168" s="47">
        <v>250.91</v>
      </c>
      <c r="E168" s="622">
        <f t="shared" si="8"/>
        <v>98.430818720332667</v>
      </c>
      <c r="F168" s="221"/>
      <c r="G168" s="91"/>
    </row>
    <row r="169" spans="1:7">
      <c r="A169" s="600"/>
      <c r="B169" s="138" t="s">
        <v>226</v>
      </c>
      <c r="C169" s="39">
        <f>SUM(C170:C171)</f>
        <v>1999.5600000000002</v>
      </c>
      <c r="D169" s="47">
        <f>SUM(D170:D171)</f>
        <v>1999.17</v>
      </c>
      <c r="E169" s="622">
        <f t="shared" si="8"/>
        <v>99.980495709055987</v>
      </c>
      <c r="F169" s="221"/>
      <c r="G169" s="91"/>
    </row>
    <row r="170" spans="1:7" ht="51">
      <c r="A170" s="601"/>
      <c r="B170" s="139" t="s">
        <v>227</v>
      </c>
      <c r="C170" s="140">
        <v>1980.16</v>
      </c>
      <c r="D170" s="39">
        <v>1979.77</v>
      </c>
      <c r="E170" s="622">
        <f t="shared" si="8"/>
        <v>99.980304621848731</v>
      </c>
      <c r="F170" s="221"/>
      <c r="G170" s="91"/>
    </row>
    <row r="171" spans="1:7" ht="51">
      <c r="A171" s="601"/>
      <c r="B171" s="139" t="s">
        <v>228</v>
      </c>
      <c r="C171" s="39">
        <v>19.399999999999999</v>
      </c>
      <c r="D171" s="47">
        <v>19.399999999999999</v>
      </c>
      <c r="E171" s="622">
        <f t="shared" si="8"/>
        <v>100</v>
      </c>
      <c r="F171" s="221"/>
      <c r="G171" s="91"/>
    </row>
    <row r="172" spans="1:7">
      <c r="A172" s="600"/>
      <c r="B172" s="142" t="s">
        <v>229</v>
      </c>
      <c r="C172" s="39">
        <f>SUM(C173:C175)</f>
        <v>1086</v>
      </c>
      <c r="D172" s="39">
        <f>SUM(D173:D175)</f>
        <v>1031</v>
      </c>
      <c r="E172" s="622">
        <f t="shared" si="8"/>
        <v>94.935543278084708</v>
      </c>
      <c r="F172" s="221"/>
      <c r="G172" s="91"/>
    </row>
    <row r="173" spans="1:7" ht="51">
      <c r="A173" s="601"/>
      <c r="B173" s="143" t="s">
        <v>230</v>
      </c>
      <c r="C173" s="47">
        <v>0</v>
      </c>
      <c r="D173" s="47">
        <v>0</v>
      </c>
      <c r="E173" s="622"/>
      <c r="F173" s="221"/>
      <c r="G173" s="91"/>
    </row>
    <row r="174" spans="1:7" ht="38.25">
      <c r="A174" s="601"/>
      <c r="B174" s="143" t="s">
        <v>231</v>
      </c>
      <c r="C174" s="39">
        <v>1086</v>
      </c>
      <c r="D174" s="39">
        <v>1031</v>
      </c>
      <c r="E174" s="622">
        <f t="shared" si="8"/>
        <v>94.935543278084708</v>
      </c>
      <c r="F174" s="221"/>
      <c r="G174" s="91"/>
    </row>
    <row r="175" spans="1:7" ht="38.25">
      <c r="A175" s="601"/>
      <c r="B175" s="143" t="s">
        <v>232</v>
      </c>
      <c r="C175" s="47">
        <v>0</v>
      </c>
      <c r="D175" s="47">
        <v>0</v>
      </c>
      <c r="E175" s="622"/>
      <c r="F175" s="221"/>
      <c r="G175" s="91"/>
    </row>
    <row r="176" spans="1:7" ht="69" customHeight="1">
      <c r="A176" s="600"/>
      <c r="B176" s="465" t="s">
        <v>233</v>
      </c>
      <c r="C176" s="39">
        <f>C177+C178+C179+C181+C180</f>
        <v>2302.59</v>
      </c>
      <c r="D176" s="47">
        <f>D177+D178+D179+D180</f>
        <v>37.5</v>
      </c>
      <c r="E176" s="622">
        <f t="shared" si="8"/>
        <v>1.6286008364493894</v>
      </c>
      <c r="F176" s="221" t="s">
        <v>1024</v>
      </c>
      <c r="G176" s="91"/>
    </row>
    <row r="177" spans="1:7" ht="38.25">
      <c r="A177" s="601"/>
      <c r="B177" s="139" t="s">
        <v>234</v>
      </c>
      <c r="C177" s="39">
        <v>0</v>
      </c>
      <c r="D177" s="39">
        <v>0</v>
      </c>
      <c r="E177" s="622"/>
      <c r="F177" s="221"/>
      <c r="G177" s="91"/>
    </row>
    <row r="178" spans="1:7" ht="38.25">
      <c r="A178" s="601"/>
      <c r="B178" s="139" t="s">
        <v>235</v>
      </c>
      <c r="C178" s="39">
        <v>0</v>
      </c>
      <c r="D178" s="39">
        <v>0</v>
      </c>
      <c r="E178" s="622"/>
      <c r="F178" s="221"/>
      <c r="G178" s="91"/>
    </row>
    <row r="179" spans="1:7" ht="76.5">
      <c r="A179" s="601"/>
      <c r="B179" s="49" t="s">
        <v>236</v>
      </c>
      <c r="C179" s="39">
        <v>0</v>
      </c>
      <c r="D179" s="39">
        <v>0</v>
      </c>
      <c r="E179" s="622"/>
      <c r="F179" s="221"/>
      <c r="G179" s="91"/>
    </row>
    <row r="180" spans="1:7">
      <c r="A180" s="601"/>
      <c r="B180" s="139" t="s">
        <v>953</v>
      </c>
      <c r="C180" s="39">
        <v>37.5</v>
      </c>
      <c r="D180" s="39">
        <v>37.5</v>
      </c>
      <c r="E180" s="622">
        <f t="shared" si="8"/>
        <v>100</v>
      </c>
      <c r="F180" s="221"/>
      <c r="G180" s="91"/>
    </row>
    <row r="181" spans="1:7" ht="51">
      <c r="A181" s="601"/>
      <c r="B181" s="145" t="s">
        <v>239</v>
      </c>
      <c r="C181" s="39">
        <v>2265.09</v>
      </c>
      <c r="D181" s="39">
        <v>0</v>
      </c>
      <c r="E181" s="622">
        <f t="shared" si="8"/>
        <v>0</v>
      </c>
      <c r="F181" s="221"/>
      <c r="G181" s="91"/>
    </row>
    <row r="182" spans="1:7" ht="25.5">
      <c r="A182" s="602"/>
      <c r="B182" s="144" t="s">
        <v>237</v>
      </c>
      <c r="C182" s="47">
        <f>SUM(C183:C185)</f>
        <v>53</v>
      </c>
      <c r="D182" s="47">
        <f>SUM(D183:D185)</f>
        <v>53</v>
      </c>
      <c r="E182" s="622">
        <f t="shared" si="8"/>
        <v>100</v>
      </c>
      <c r="F182" s="221"/>
      <c r="G182" s="91"/>
    </row>
    <row r="183" spans="1:7" ht="63.75">
      <c r="A183" s="602"/>
      <c r="B183" s="145" t="s">
        <v>238</v>
      </c>
      <c r="C183" s="47"/>
      <c r="D183" s="47"/>
      <c r="E183" s="622"/>
      <c r="F183" s="221"/>
      <c r="G183" s="91"/>
    </row>
    <row r="184" spans="1:7" ht="25.5">
      <c r="A184" s="601"/>
      <c r="B184" s="146" t="s">
        <v>240</v>
      </c>
      <c r="C184" s="47">
        <v>0</v>
      </c>
      <c r="D184" s="47">
        <v>0</v>
      </c>
      <c r="E184" s="622"/>
      <c r="F184" s="221"/>
      <c r="G184" s="91"/>
    </row>
    <row r="185" spans="1:7" ht="25.5">
      <c r="A185" s="602"/>
      <c r="B185" s="146" t="s">
        <v>237</v>
      </c>
      <c r="C185" s="18">
        <v>53</v>
      </c>
      <c r="D185" s="39">
        <v>53</v>
      </c>
      <c r="E185" s="622">
        <f t="shared" si="8"/>
        <v>100</v>
      </c>
      <c r="F185" s="221"/>
      <c r="G185" s="91"/>
    </row>
    <row r="186" spans="1:7" ht="38.25">
      <c r="A186" s="594">
        <v>11</v>
      </c>
      <c r="B186" s="574" t="s">
        <v>68</v>
      </c>
      <c r="C186" s="603">
        <f>SUM(C187:C203)</f>
        <v>78238.5</v>
      </c>
      <c r="D186" s="603">
        <f>SUM(D187:D203)</f>
        <v>78129</v>
      </c>
      <c r="E186" s="641">
        <f t="shared" ref="E186:E220" si="9">SUM(D186/C186*100)</f>
        <v>99.86004332905155</v>
      </c>
      <c r="F186" s="603"/>
      <c r="G186" s="625" t="s">
        <v>1080</v>
      </c>
    </row>
    <row r="187" spans="1:7" ht="25.5">
      <c r="A187" s="221"/>
      <c r="B187" s="221" t="s">
        <v>1025</v>
      </c>
      <c r="C187" s="46">
        <v>13826</v>
      </c>
      <c r="D187" s="46">
        <v>13716.5</v>
      </c>
      <c r="E187" s="622">
        <f t="shared" si="9"/>
        <v>99.208013886879783</v>
      </c>
      <c r="F187" s="221" t="s">
        <v>1023</v>
      </c>
      <c r="G187" s="91"/>
    </row>
    <row r="188" spans="1:7" ht="38.25">
      <c r="A188" s="221"/>
      <c r="B188" s="221" t="s">
        <v>1026</v>
      </c>
      <c r="C188" s="46">
        <v>60</v>
      </c>
      <c r="D188" s="46">
        <v>60</v>
      </c>
      <c r="E188" s="622">
        <f t="shared" si="9"/>
        <v>100</v>
      </c>
      <c r="F188" s="221"/>
      <c r="G188" s="91"/>
    </row>
    <row r="189" spans="1:7" ht="25.5">
      <c r="A189" s="221"/>
      <c r="B189" s="221" t="s">
        <v>1027</v>
      </c>
      <c r="C189" s="46">
        <v>27</v>
      </c>
      <c r="D189" s="46">
        <v>27</v>
      </c>
      <c r="E189" s="622">
        <f t="shared" si="9"/>
        <v>100</v>
      </c>
      <c r="F189" s="221"/>
      <c r="G189" s="91"/>
    </row>
    <row r="190" spans="1:7">
      <c r="A190" s="221"/>
      <c r="B190" s="221" t="s">
        <v>1028</v>
      </c>
      <c r="C190" s="46">
        <v>53</v>
      </c>
      <c r="D190" s="46">
        <v>53</v>
      </c>
      <c r="E190" s="622">
        <f t="shared" si="9"/>
        <v>100</v>
      </c>
      <c r="F190" s="221"/>
      <c r="G190" s="91"/>
    </row>
    <row r="191" spans="1:7">
      <c r="A191" s="221"/>
      <c r="B191" s="221" t="s">
        <v>1029</v>
      </c>
      <c r="C191" s="46">
        <v>184</v>
      </c>
      <c r="D191" s="46">
        <v>184</v>
      </c>
      <c r="E191" s="622">
        <f t="shared" si="9"/>
        <v>100</v>
      </c>
      <c r="F191" s="221"/>
      <c r="G191" s="91"/>
    </row>
    <row r="192" spans="1:7" ht="25.5">
      <c r="A192" s="221"/>
      <c r="B192" s="221" t="s">
        <v>1030</v>
      </c>
      <c r="C192" s="46">
        <v>27897.5</v>
      </c>
      <c r="D192" s="604">
        <v>27897.5</v>
      </c>
      <c r="E192" s="622">
        <f t="shared" si="9"/>
        <v>100</v>
      </c>
      <c r="F192" s="221"/>
      <c r="G192" s="91"/>
    </row>
    <row r="193" spans="1:7">
      <c r="A193" s="221"/>
      <c r="B193" s="221" t="s">
        <v>1031</v>
      </c>
      <c r="C193" s="46">
        <v>560.70000000000005</v>
      </c>
      <c r="D193" s="46">
        <v>560.70000000000005</v>
      </c>
      <c r="E193" s="622">
        <f t="shared" si="9"/>
        <v>100</v>
      </c>
      <c r="F193" s="221"/>
      <c r="G193" s="91"/>
    </row>
    <row r="194" spans="1:7">
      <c r="A194" s="221"/>
      <c r="B194" s="221" t="s">
        <v>1032</v>
      </c>
      <c r="C194" s="46">
        <v>782</v>
      </c>
      <c r="D194" s="46">
        <v>782</v>
      </c>
      <c r="E194" s="622">
        <f t="shared" si="9"/>
        <v>100</v>
      </c>
      <c r="F194" s="221"/>
      <c r="G194" s="91"/>
    </row>
    <row r="195" spans="1:7">
      <c r="A195" s="221"/>
      <c r="B195" s="221" t="s">
        <v>1033</v>
      </c>
      <c r="C195" s="46">
        <v>576.4</v>
      </c>
      <c r="D195" s="46">
        <v>576.4</v>
      </c>
      <c r="E195" s="622">
        <f t="shared" si="9"/>
        <v>100</v>
      </c>
      <c r="F195" s="221"/>
      <c r="G195" s="91"/>
    </row>
    <row r="196" spans="1:7" ht="25.5">
      <c r="A196" s="221"/>
      <c r="B196" s="221" t="s">
        <v>1034</v>
      </c>
      <c r="C196" s="46">
        <v>424.5</v>
      </c>
      <c r="D196" s="46">
        <v>424.5</v>
      </c>
      <c r="E196" s="622">
        <f t="shared" si="9"/>
        <v>100</v>
      </c>
      <c r="F196" s="221"/>
      <c r="G196" s="91"/>
    </row>
    <row r="197" spans="1:7" ht="38.25">
      <c r="A197" s="221"/>
      <c r="B197" s="221" t="s">
        <v>1035</v>
      </c>
      <c r="C197" s="46">
        <v>29934.400000000001</v>
      </c>
      <c r="D197" s="46">
        <v>29934.400000000001</v>
      </c>
      <c r="E197" s="622">
        <f t="shared" si="9"/>
        <v>100</v>
      </c>
      <c r="F197" s="221"/>
      <c r="G197" s="91"/>
    </row>
    <row r="198" spans="1:7" ht="25.5">
      <c r="A198" s="221"/>
      <c r="B198" s="221" t="s">
        <v>1036</v>
      </c>
      <c r="C198" s="46">
        <v>870</v>
      </c>
      <c r="D198" s="46">
        <v>870</v>
      </c>
      <c r="E198" s="622">
        <f t="shared" si="9"/>
        <v>100</v>
      </c>
      <c r="F198" s="221"/>
      <c r="G198" s="91"/>
    </row>
    <row r="199" spans="1:7">
      <c r="A199" s="221"/>
      <c r="B199" s="221" t="s">
        <v>1037</v>
      </c>
      <c r="C199" s="46">
        <v>55</v>
      </c>
      <c r="D199" s="46">
        <v>55</v>
      </c>
      <c r="E199" s="622">
        <f t="shared" si="9"/>
        <v>100</v>
      </c>
      <c r="F199" s="221"/>
      <c r="G199" s="91"/>
    </row>
    <row r="200" spans="1:7">
      <c r="A200" s="221"/>
      <c r="B200" s="221" t="s">
        <v>1038</v>
      </c>
      <c r="C200" s="46">
        <v>100</v>
      </c>
      <c r="D200" s="46">
        <v>100</v>
      </c>
      <c r="E200" s="622">
        <f t="shared" si="9"/>
        <v>100</v>
      </c>
      <c r="F200" s="221"/>
      <c r="G200" s="91"/>
    </row>
    <row r="201" spans="1:7" ht="25.5">
      <c r="A201" s="221"/>
      <c r="B201" s="221" t="s">
        <v>1039</v>
      </c>
      <c r="C201" s="46">
        <v>6.6</v>
      </c>
      <c r="D201" s="46">
        <v>6.6</v>
      </c>
      <c r="E201" s="622">
        <f t="shared" si="9"/>
        <v>100</v>
      </c>
      <c r="F201" s="221"/>
      <c r="G201" s="91"/>
    </row>
    <row r="202" spans="1:7" ht="25.5">
      <c r="A202" s="221"/>
      <c r="B202" s="221" t="s">
        <v>1040</v>
      </c>
      <c r="C202" s="46">
        <v>20</v>
      </c>
      <c r="D202" s="46">
        <v>20</v>
      </c>
      <c r="E202" s="622">
        <f t="shared" si="9"/>
        <v>100</v>
      </c>
      <c r="F202" s="221"/>
      <c r="G202" s="91"/>
    </row>
    <row r="203" spans="1:7" ht="25.5">
      <c r="A203" s="221"/>
      <c r="B203" s="221" t="s">
        <v>1041</v>
      </c>
      <c r="C203" s="46">
        <v>2861.4</v>
      </c>
      <c r="D203" s="46">
        <v>2861.4</v>
      </c>
      <c r="E203" s="622">
        <f t="shared" si="9"/>
        <v>100</v>
      </c>
      <c r="F203" s="221"/>
      <c r="G203" s="91"/>
    </row>
    <row r="204" spans="1:7" ht="63.75">
      <c r="A204" s="637">
        <v>12</v>
      </c>
      <c r="B204" s="636" t="s">
        <v>1098</v>
      </c>
      <c r="C204" s="561">
        <f>SUM(C205+C209+C214+C218)</f>
        <v>147450.91567000002</v>
      </c>
      <c r="D204" s="561">
        <f>SUM(D205+D209+D214+D218)</f>
        <v>146921.82902</v>
      </c>
      <c r="E204" s="563">
        <f t="shared" si="9"/>
        <v>99.641177779333617</v>
      </c>
      <c r="F204" s="588"/>
      <c r="G204" s="589" t="s">
        <v>1076</v>
      </c>
    </row>
    <row r="205" spans="1:7">
      <c r="A205" s="86"/>
      <c r="B205" s="647" t="s">
        <v>291</v>
      </c>
      <c r="C205" s="93">
        <f>C206+C207+C208</f>
        <v>5179.8379999999997</v>
      </c>
      <c r="D205" s="93">
        <f>D206+D207+D208</f>
        <v>5170.6862000000001</v>
      </c>
      <c r="E205" s="572">
        <f t="shared" si="9"/>
        <v>99.823318798773258</v>
      </c>
      <c r="F205" s="86"/>
      <c r="G205" s="91"/>
    </row>
    <row r="206" spans="1:7">
      <c r="A206" s="86"/>
      <c r="B206" s="97" t="s">
        <v>293</v>
      </c>
      <c r="C206" s="86">
        <v>2220</v>
      </c>
      <c r="D206" s="86">
        <v>2220</v>
      </c>
      <c r="E206" s="572">
        <f t="shared" si="9"/>
        <v>100</v>
      </c>
      <c r="F206" s="86"/>
      <c r="G206" s="91"/>
    </row>
    <row r="207" spans="1:7" ht="195.75" customHeight="1">
      <c r="A207" s="86"/>
      <c r="B207" s="97" t="s">
        <v>305</v>
      </c>
      <c r="C207" s="241">
        <v>2959.8380000000002</v>
      </c>
      <c r="D207" s="241">
        <v>2950.6862000000001</v>
      </c>
      <c r="E207" s="572">
        <f t="shared" si="9"/>
        <v>99.690800645170441</v>
      </c>
      <c r="F207" s="575" t="s">
        <v>1042</v>
      </c>
      <c r="G207" s="91"/>
    </row>
    <row r="208" spans="1:7" ht="25.5">
      <c r="A208" s="86"/>
      <c r="B208" s="97" t="s">
        <v>306</v>
      </c>
      <c r="C208" s="241">
        <v>0</v>
      </c>
      <c r="D208" s="241">
        <v>0</v>
      </c>
      <c r="E208" s="572"/>
      <c r="F208" s="221" t="s">
        <v>1043</v>
      </c>
      <c r="G208" s="91"/>
    </row>
    <row r="209" spans="1:7">
      <c r="A209" s="86"/>
      <c r="B209" s="647" t="s">
        <v>307</v>
      </c>
      <c r="C209" s="93">
        <f>C210+C211+C212+C213</f>
        <v>13473.321</v>
      </c>
      <c r="D209" s="93">
        <f>D210+D211+D212+D213</f>
        <v>13423.78615</v>
      </c>
      <c r="E209" s="572">
        <f>SUM(D209/C209*100)</f>
        <v>99.632348624366628</v>
      </c>
      <c r="F209" s="86"/>
      <c r="G209" s="91"/>
    </row>
    <row r="210" spans="1:7">
      <c r="A210" s="86"/>
      <c r="B210" s="97" t="s">
        <v>312</v>
      </c>
      <c r="C210" s="86">
        <v>9858.24</v>
      </c>
      <c r="D210" s="86">
        <v>9858.24</v>
      </c>
      <c r="E210" s="572">
        <f t="shared" si="9"/>
        <v>100</v>
      </c>
      <c r="F210" s="86"/>
      <c r="G210" s="91"/>
    </row>
    <row r="211" spans="1:7">
      <c r="A211" s="86"/>
      <c r="B211" s="97" t="s">
        <v>318</v>
      </c>
      <c r="C211" s="86">
        <v>171.72900000000001</v>
      </c>
      <c r="D211" s="86">
        <v>171.72899000000001</v>
      </c>
      <c r="E211" s="572">
        <f t="shared" si="9"/>
        <v>99.999994176871695</v>
      </c>
      <c r="F211" s="86"/>
      <c r="G211" s="91"/>
    </row>
    <row r="212" spans="1:7" ht="226.5" customHeight="1">
      <c r="A212" s="86"/>
      <c r="B212" s="97" t="s">
        <v>319</v>
      </c>
      <c r="C212" s="241">
        <v>61.323</v>
      </c>
      <c r="D212" s="241">
        <v>28.048159999999999</v>
      </c>
      <c r="E212" s="572">
        <f t="shared" si="9"/>
        <v>45.738401578526819</v>
      </c>
      <c r="F212" s="221" t="s">
        <v>1044</v>
      </c>
      <c r="G212" s="91"/>
    </row>
    <row r="213" spans="1:7">
      <c r="A213" s="86"/>
      <c r="B213" s="97" t="s">
        <v>325</v>
      </c>
      <c r="C213" s="86">
        <v>3382.029</v>
      </c>
      <c r="D213" s="86">
        <v>3365.7689999999998</v>
      </c>
      <c r="E213" s="572">
        <f t="shared" si="9"/>
        <v>99.519223519372531</v>
      </c>
      <c r="F213" s="86"/>
      <c r="G213" s="91"/>
    </row>
    <row r="214" spans="1:7" ht="25.5">
      <c r="A214" s="86"/>
      <c r="B214" s="647" t="s">
        <v>326</v>
      </c>
      <c r="C214" s="93">
        <f>C215+C216+C217</f>
        <v>127641.75667</v>
      </c>
      <c r="D214" s="93">
        <f>D215+D216+D217</f>
        <v>127641.75667</v>
      </c>
      <c r="E214" s="572">
        <f t="shared" si="9"/>
        <v>100</v>
      </c>
      <c r="F214" s="86"/>
      <c r="G214" s="91"/>
    </row>
    <row r="215" spans="1:7" ht="38.25">
      <c r="A215" s="86"/>
      <c r="B215" s="97" t="s">
        <v>330</v>
      </c>
      <c r="C215" s="86">
        <v>120</v>
      </c>
      <c r="D215" s="86">
        <v>120</v>
      </c>
      <c r="E215" s="572">
        <f t="shared" si="9"/>
        <v>100</v>
      </c>
      <c r="F215" s="86"/>
      <c r="G215" s="91"/>
    </row>
    <row r="216" spans="1:7" ht="51">
      <c r="A216" s="86"/>
      <c r="B216" s="221" t="s">
        <v>328</v>
      </c>
      <c r="C216" s="86">
        <v>126996.45</v>
      </c>
      <c r="D216" s="86">
        <v>126996.45</v>
      </c>
      <c r="E216" s="572">
        <f t="shared" si="9"/>
        <v>100</v>
      </c>
      <c r="F216" s="86"/>
      <c r="G216" s="91"/>
    </row>
    <row r="217" spans="1:7" ht="25.5">
      <c r="A217" s="86"/>
      <c r="B217" s="97" t="s">
        <v>331</v>
      </c>
      <c r="C217" s="86">
        <v>525.30667000000005</v>
      </c>
      <c r="D217" s="86">
        <v>525.30667000000005</v>
      </c>
      <c r="E217" s="572">
        <f t="shared" si="9"/>
        <v>100</v>
      </c>
      <c r="F217" s="86"/>
      <c r="G217" s="91"/>
    </row>
    <row r="218" spans="1:7" ht="25.5">
      <c r="A218" s="86"/>
      <c r="B218" s="647" t="s">
        <v>340</v>
      </c>
      <c r="C218" s="93">
        <f>C219+C220</f>
        <v>1156</v>
      </c>
      <c r="D218" s="93">
        <f>D219+D220</f>
        <v>685.6</v>
      </c>
      <c r="E218" s="572">
        <f t="shared" si="9"/>
        <v>59.307958477508649</v>
      </c>
      <c r="F218" s="86"/>
      <c r="G218" s="91"/>
    </row>
    <row r="219" spans="1:7" ht="123" customHeight="1">
      <c r="A219" s="86"/>
      <c r="B219" s="97" t="s">
        <v>341</v>
      </c>
      <c r="C219" s="241">
        <v>786</v>
      </c>
      <c r="D219" s="241">
        <v>315.60000000000002</v>
      </c>
      <c r="E219" s="572">
        <f t="shared" si="9"/>
        <v>40.152671755725194</v>
      </c>
      <c r="F219" s="575" t="s">
        <v>1045</v>
      </c>
      <c r="G219" s="91"/>
    </row>
    <row r="220" spans="1:7">
      <c r="A220" s="86"/>
      <c r="B220" s="97" t="s">
        <v>350</v>
      </c>
      <c r="C220" s="86">
        <v>370</v>
      </c>
      <c r="D220" s="86">
        <v>370</v>
      </c>
      <c r="E220" s="572">
        <f t="shared" si="9"/>
        <v>100</v>
      </c>
      <c r="F220" s="86"/>
      <c r="G220" s="91"/>
    </row>
    <row r="221" spans="1:7">
      <c r="A221" s="86"/>
      <c r="B221" s="221"/>
      <c r="C221" s="86"/>
      <c r="D221" s="86"/>
      <c r="E221" s="572"/>
      <c r="F221" s="91"/>
      <c r="G221" s="91"/>
    </row>
    <row r="222" spans="1:7" ht="51">
      <c r="A222" s="91">
        <v>13</v>
      </c>
      <c r="B222" s="120" t="s">
        <v>876</v>
      </c>
      <c r="C222" s="623">
        <f>SUM(C223+C226+C232+C235)</f>
        <v>6460.1397899999993</v>
      </c>
      <c r="D222" s="623">
        <f>SUM(D223+D226+D232+D235)</f>
        <v>4475.5604299999995</v>
      </c>
      <c r="E222" s="563">
        <f>SUM(D222/C222*100)</f>
        <v>69.279622043596675</v>
      </c>
      <c r="F222" s="625"/>
      <c r="G222" s="632" t="s">
        <v>1071</v>
      </c>
    </row>
    <row r="223" spans="1:7" ht="189" customHeight="1">
      <c r="A223" s="91"/>
      <c r="B223" s="142" t="s">
        <v>11</v>
      </c>
      <c r="C223" s="576">
        <f>C224+C225</f>
        <v>287.33627000000001</v>
      </c>
      <c r="D223" s="576">
        <f>D224+D225</f>
        <v>0</v>
      </c>
      <c r="E223" s="572">
        <f>SUM(D223/C223*100)</f>
        <v>0</v>
      </c>
      <c r="F223" s="157" t="s">
        <v>1046</v>
      </c>
      <c r="G223" s="91"/>
    </row>
    <row r="224" spans="1:7" ht="38.25">
      <c r="A224" s="91"/>
      <c r="B224" s="534" t="s">
        <v>12</v>
      </c>
      <c r="C224" s="18">
        <v>287.33627000000001</v>
      </c>
      <c r="D224" s="18">
        <v>0</v>
      </c>
      <c r="E224" s="572">
        <f>SUM(D224/C224*100)</f>
        <v>0</v>
      </c>
      <c r="F224" s="91"/>
      <c r="G224" s="91"/>
    </row>
    <row r="225" spans="1:7" ht="38.25">
      <c r="A225" s="91"/>
      <c r="B225" s="534" t="s">
        <v>13</v>
      </c>
      <c r="C225" s="18">
        <v>0</v>
      </c>
      <c r="D225" s="18">
        <v>0</v>
      </c>
      <c r="E225" s="572"/>
      <c r="F225" s="91"/>
      <c r="G225" s="91"/>
    </row>
    <row r="226" spans="1:7" ht="75.75" customHeight="1">
      <c r="A226" s="91"/>
      <c r="B226" s="45" t="s">
        <v>15</v>
      </c>
      <c r="C226" s="13">
        <f>C227</f>
        <v>1000</v>
      </c>
      <c r="D226" s="13">
        <f>D227</f>
        <v>73.3</v>
      </c>
      <c r="E226" s="572">
        <f>SUM(D226/C226*100)</f>
        <v>7.33</v>
      </c>
      <c r="F226" s="401" t="s">
        <v>1047</v>
      </c>
      <c r="G226" s="91"/>
    </row>
    <row r="227" spans="1:7" ht="89.25">
      <c r="A227" s="91"/>
      <c r="B227" s="103" t="s">
        <v>16</v>
      </c>
      <c r="C227" s="18">
        <v>1000</v>
      </c>
      <c r="D227" s="18">
        <v>73.3</v>
      </c>
      <c r="E227" s="572">
        <f>SUM(D227/C227*100)</f>
        <v>7.33</v>
      </c>
      <c r="F227" s="91"/>
      <c r="G227" s="91"/>
    </row>
    <row r="228" spans="1:7" ht="25.5">
      <c r="A228" s="91"/>
      <c r="B228" s="45" t="s">
        <v>18</v>
      </c>
      <c r="C228" s="13">
        <f>C229</f>
        <v>0</v>
      </c>
      <c r="D228" s="13">
        <f>D229</f>
        <v>0</v>
      </c>
      <c r="E228" s="572"/>
      <c r="F228" s="91" t="s">
        <v>1048</v>
      </c>
      <c r="G228" s="91"/>
    </row>
    <row r="229" spans="1:7" ht="51">
      <c r="A229" s="91"/>
      <c r="B229" s="103" t="s">
        <v>19</v>
      </c>
      <c r="C229" s="18"/>
      <c r="D229" s="18">
        <v>0</v>
      </c>
      <c r="E229" s="572"/>
      <c r="F229" s="91"/>
      <c r="G229" s="91"/>
    </row>
    <row r="230" spans="1:7" ht="38.25">
      <c r="A230" s="91"/>
      <c r="B230" s="45" t="s">
        <v>21</v>
      </c>
      <c r="C230" s="13">
        <f>C231</f>
        <v>0</v>
      </c>
      <c r="D230" s="13">
        <f>D231</f>
        <v>0</v>
      </c>
      <c r="E230" s="572"/>
      <c r="F230" s="91" t="s">
        <v>1048</v>
      </c>
      <c r="G230" s="91"/>
    </row>
    <row r="231" spans="1:7" ht="38.25">
      <c r="A231" s="91"/>
      <c r="B231" s="103" t="s">
        <v>22</v>
      </c>
      <c r="C231" s="18">
        <v>0</v>
      </c>
      <c r="D231" s="18">
        <v>0</v>
      </c>
      <c r="E231" s="572"/>
      <c r="F231" s="91"/>
      <c r="G231" s="91"/>
    </row>
    <row r="232" spans="1:7" ht="57.75" customHeight="1">
      <c r="A232" s="91"/>
      <c r="B232" s="45" t="s">
        <v>24</v>
      </c>
      <c r="C232" s="13">
        <f>C233+C234</f>
        <v>941.77351999999996</v>
      </c>
      <c r="D232" s="13">
        <f>D233+D234</f>
        <v>171.23043000000001</v>
      </c>
      <c r="E232" s="572">
        <f>SUM(D232/C232*100)</f>
        <v>18.181699353789433</v>
      </c>
      <c r="F232" s="401" t="s">
        <v>1049</v>
      </c>
      <c r="G232" s="91"/>
    </row>
    <row r="233" spans="1:7" ht="51">
      <c r="A233" s="91"/>
      <c r="B233" s="103" t="s">
        <v>25</v>
      </c>
      <c r="C233" s="18">
        <v>0</v>
      </c>
      <c r="D233" s="18">
        <v>0</v>
      </c>
      <c r="E233" s="572"/>
      <c r="F233" s="91"/>
      <c r="G233" s="91"/>
    </row>
    <row r="234" spans="1:7" ht="38.25">
      <c r="A234" s="91"/>
      <c r="B234" s="103" t="s">
        <v>26</v>
      </c>
      <c r="C234" s="18">
        <v>941.77351999999996</v>
      </c>
      <c r="D234" s="18">
        <v>171.23043000000001</v>
      </c>
      <c r="E234" s="572">
        <f t="shared" ref="E234:E239" si="10">SUM(D234/C234*100)</f>
        <v>18.181699353789433</v>
      </c>
      <c r="F234" s="91"/>
      <c r="G234" s="91"/>
    </row>
    <row r="235" spans="1:7">
      <c r="A235" s="91"/>
      <c r="B235" s="45" t="s">
        <v>28</v>
      </c>
      <c r="C235" s="86">
        <v>4231.03</v>
      </c>
      <c r="D235" s="86">
        <v>4231.03</v>
      </c>
      <c r="E235" s="572">
        <f t="shared" si="10"/>
        <v>100</v>
      </c>
      <c r="F235" s="91"/>
      <c r="G235" s="91"/>
    </row>
    <row r="236" spans="1:7" ht="76.5">
      <c r="A236" s="91"/>
      <c r="B236" s="534" t="s">
        <v>29</v>
      </c>
      <c r="C236" s="86">
        <v>4231.03</v>
      </c>
      <c r="D236" s="86">
        <v>4231.03</v>
      </c>
      <c r="E236" s="572">
        <f t="shared" si="10"/>
        <v>100</v>
      </c>
      <c r="F236" s="91"/>
      <c r="G236" s="91"/>
    </row>
    <row r="237" spans="1:7" ht="51">
      <c r="A237" s="91">
        <v>14</v>
      </c>
      <c r="B237" s="649" t="s">
        <v>875</v>
      </c>
      <c r="C237" s="623">
        <f>SUM(C238:C240)</f>
        <v>14477.402829999999</v>
      </c>
      <c r="D237" s="623">
        <f>SUM(D238:D240)</f>
        <v>12818.725709999999</v>
      </c>
      <c r="E237" s="563">
        <f t="shared" si="10"/>
        <v>88.542992555523156</v>
      </c>
      <c r="F237" s="625"/>
      <c r="G237" s="632" t="s">
        <v>1071</v>
      </c>
    </row>
    <row r="238" spans="1:7" ht="148.5" customHeight="1">
      <c r="A238" s="91"/>
      <c r="B238" s="34" t="s">
        <v>46</v>
      </c>
      <c r="C238" s="35">
        <v>3449.9772800000001</v>
      </c>
      <c r="D238" s="35">
        <v>3006.8293699999999</v>
      </c>
      <c r="E238" s="572">
        <f t="shared" si="10"/>
        <v>87.155048452956763</v>
      </c>
      <c r="F238" s="401" t="s">
        <v>1050</v>
      </c>
      <c r="G238" s="91"/>
    </row>
    <row r="239" spans="1:7" ht="177" customHeight="1">
      <c r="A239" s="91"/>
      <c r="B239" s="34" t="s">
        <v>48</v>
      </c>
      <c r="C239" s="35">
        <v>3814.0210499999998</v>
      </c>
      <c r="D239" s="35">
        <f>3814.02105-53.647-661.88221</f>
        <v>3098.4918399999997</v>
      </c>
      <c r="E239" s="572">
        <f t="shared" si="10"/>
        <v>81.239505482016156</v>
      </c>
      <c r="F239" s="401" t="s">
        <v>1051</v>
      </c>
      <c r="G239" s="91"/>
    </row>
    <row r="240" spans="1:7" ht="113.25" customHeight="1">
      <c r="A240" s="91"/>
      <c r="B240" s="34" t="s">
        <v>50</v>
      </c>
      <c r="C240" s="35">
        <v>7213.4044999999996</v>
      </c>
      <c r="D240" s="35">
        <v>6713.4044999999996</v>
      </c>
      <c r="E240" s="572"/>
      <c r="F240" s="401" t="s">
        <v>1052</v>
      </c>
      <c r="G240" s="91"/>
    </row>
    <row r="241" spans="1:7" ht="25.5">
      <c r="A241" s="221">
        <v>15</v>
      </c>
      <c r="B241" s="120" t="s">
        <v>1099</v>
      </c>
      <c r="C241" s="568">
        <f>SUM(C243:C247)</f>
        <v>70</v>
      </c>
      <c r="D241" s="568">
        <f>SUM(D243:D247)</f>
        <v>70</v>
      </c>
      <c r="E241" s="92">
        <f>SUM(D241/C241*100)</f>
        <v>100</v>
      </c>
      <c r="F241" s="589"/>
      <c r="G241" s="630" t="s">
        <v>1072</v>
      </c>
    </row>
    <row r="242" spans="1:7" ht="25.5">
      <c r="A242" s="405"/>
      <c r="B242" s="605" t="s">
        <v>1053</v>
      </c>
      <c r="C242" s="46"/>
      <c r="D242" s="46"/>
      <c r="E242" s="86"/>
      <c r="F242" s="405"/>
      <c r="G242" s="91"/>
    </row>
    <row r="243" spans="1:7" ht="76.5">
      <c r="A243" s="221"/>
      <c r="B243" s="221" t="s">
        <v>59</v>
      </c>
      <c r="C243" s="46">
        <v>20</v>
      </c>
      <c r="D243" s="46">
        <v>20</v>
      </c>
      <c r="E243" s="86">
        <f>SUM(D243/C243*100)</f>
        <v>100</v>
      </c>
      <c r="F243" s="221"/>
      <c r="G243" s="91"/>
    </row>
    <row r="244" spans="1:7" ht="51">
      <c r="A244" s="221"/>
      <c r="B244" s="405" t="s">
        <v>60</v>
      </c>
      <c r="C244" s="46">
        <v>10</v>
      </c>
      <c r="D244" s="46">
        <v>10</v>
      </c>
      <c r="E244" s="86">
        <f>SUM(D244/C244*100)</f>
        <v>100</v>
      </c>
      <c r="F244" s="221"/>
      <c r="G244" s="91"/>
    </row>
    <row r="245" spans="1:7" ht="25.5">
      <c r="A245" s="248"/>
      <c r="B245" s="606" t="s">
        <v>1054</v>
      </c>
      <c r="C245" s="248"/>
      <c r="D245" s="248"/>
      <c r="E245" s="86"/>
      <c r="F245" s="248"/>
      <c r="G245" s="91"/>
    </row>
    <row r="246" spans="1:7" ht="89.25">
      <c r="A246" s="248"/>
      <c r="B246" s="83" t="s">
        <v>1055</v>
      </c>
      <c r="C246" s="46">
        <v>25</v>
      </c>
      <c r="D246" s="46">
        <v>25</v>
      </c>
      <c r="E246" s="86">
        <f>SUM(D246/C246*100)</f>
        <v>100</v>
      </c>
      <c r="F246" s="221"/>
      <c r="G246" s="91"/>
    </row>
    <row r="247" spans="1:7" ht="38.25">
      <c r="A247" s="221"/>
      <c r="B247" s="221" t="s">
        <v>63</v>
      </c>
      <c r="C247" s="46">
        <v>15</v>
      </c>
      <c r="D247" s="46">
        <v>15</v>
      </c>
      <c r="E247" s="86">
        <f>SUM(D247/C247*100)</f>
        <v>100</v>
      </c>
      <c r="F247" s="221"/>
      <c r="G247" s="91"/>
    </row>
    <row r="248" spans="1:7" ht="51">
      <c r="A248" s="91">
        <v>16</v>
      </c>
      <c r="B248" s="82" t="s">
        <v>1088</v>
      </c>
      <c r="C248" s="55">
        <f>SUM(C249:C252)</f>
        <v>175</v>
      </c>
      <c r="D248" s="55">
        <f>SUM(D249:D252)</f>
        <v>175</v>
      </c>
      <c r="E248" s="84">
        <f>SUM(D248/C248*100)</f>
        <v>100</v>
      </c>
      <c r="F248" s="589"/>
      <c r="G248" s="633" t="s">
        <v>1073</v>
      </c>
    </row>
    <row r="249" spans="1:7">
      <c r="A249" s="91"/>
      <c r="B249" s="83" t="s">
        <v>109</v>
      </c>
      <c r="C249" s="85">
        <v>15</v>
      </c>
      <c r="D249" s="86">
        <v>14.82</v>
      </c>
      <c r="E249" s="86"/>
      <c r="F249" s="405"/>
      <c r="G249" s="629"/>
    </row>
    <row r="250" spans="1:7">
      <c r="A250" s="91"/>
      <c r="B250" s="83" t="s">
        <v>110</v>
      </c>
      <c r="C250" s="85">
        <v>100</v>
      </c>
      <c r="D250" s="86">
        <v>98.3</v>
      </c>
      <c r="E250" s="86">
        <f>SUM(D250/C250*100)</f>
        <v>98.3</v>
      </c>
      <c r="F250" s="221"/>
      <c r="G250" s="91"/>
    </row>
    <row r="251" spans="1:7" ht="38.25">
      <c r="A251" s="91"/>
      <c r="B251" s="83" t="s">
        <v>111</v>
      </c>
      <c r="C251" s="85">
        <v>40</v>
      </c>
      <c r="D251" s="86">
        <v>41.88</v>
      </c>
      <c r="E251" s="86">
        <f>SUM(D251/C251*100)</f>
        <v>104.70000000000002</v>
      </c>
      <c r="F251" s="221"/>
      <c r="G251" s="91"/>
    </row>
    <row r="252" spans="1:7" ht="51">
      <c r="A252" s="91"/>
      <c r="B252" s="83" t="s">
        <v>112</v>
      </c>
      <c r="C252" s="577">
        <v>20</v>
      </c>
      <c r="D252" s="241">
        <v>20</v>
      </c>
      <c r="E252" s="241">
        <f>SUM(D252/C252*100)</f>
        <v>100</v>
      </c>
      <c r="F252" s="248"/>
      <c r="G252" s="91"/>
    </row>
    <row r="253" spans="1:7" ht="38.25">
      <c r="A253" s="221">
        <v>17</v>
      </c>
      <c r="B253" s="31" t="s">
        <v>1089</v>
      </c>
      <c r="C253" s="32">
        <f>SUM(C254:C255)</f>
        <v>534.86</v>
      </c>
      <c r="D253" s="32">
        <f>SUM(D254:D255)</f>
        <v>534.86</v>
      </c>
      <c r="E253" s="84">
        <f>SUM(D253/C253*100)</f>
        <v>100</v>
      </c>
      <c r="F253" s="589"/>
      <c r="G253" s="630" t="s">
        <v>1083</v>
      </c>
    </row>
    <row r="254" spans="1:7" ht="76.5">
      <c r="A254" s="221"/>
      <c r="B254" s="414" t="s">
        <v>186</v>
      </c>
      <c r="C254" s="117">
        <v>334.86</v>
      </c>
      <c r="D254" s="117">
        <v>334.86</v>
      </c>
      <c r="E254" s="86">
        <f t="shared" ref="E254:E305" si="11">SUM(D254/C254*100)</f>
        <v>100</v>
      </c>
      <c r="F254" s="221"/>
      <c r="G254" s="91"/>
    </row>
    <row r="255" spans="1:7" ht="25.5">
      <c r="A255" s="221"/>
      <c r="B255" s="108" t="s">
        <v>935</v>
      </c>
      <c r="C255" s="39">
        <v>200</v>
      </c>
      <c r="D255" s="39">
        <v>200</v>
      </c>
      <c r="E255" s="86">
        <f t="shared" si="11"/>
        <v>100</v>
      </c>
      <c r="F255" s="221"/>
      <c r="G255" s="91"/>
    </row>
    <row r="256" spans="1:7" ht="51">
      <c r="A256" s="221">
        <v>18</v>
      </c>
      <c r="B256" s="120" t="s">
        <v>879</v>
      </c>
      <c r="C256" s="9">
        <f>SUM(C257:C262)</f>
        <v>300</v>
      </c>
      <c r="D256" s="9">
        <f>SUM(D257:D262)</f>
        <v>300</v>
      </c>
      <c r="E256" s="84">
        <f t="shared" si="11"/>
        <v>100</v>
      </c>
      <c r="F256" s="589"/>
      <c r="G256" s="631" t="s">
        <v>1069</v>
      </c>
    </row>
    <row r="257" spans="1:7" ht="38.25">
      <c r="A257" s="221"/>
      <c r="B257" s="534" t="s">
        <v>936</v>
      </c>
      <c r="C257" s="428">
        <v>100</v>
      </c>
      <c r="D257" s="428">
        <v>100</v>
      </c>
      <c r="E257" s="86">
        <f t="shared" si="11"/>
        <v>100</v>
      </c>
      <c r="F257" s="221"/>
      <c r="G257" s="91"/>
    </row>
    <row r="258" spans="1:7" ht="51">
      <c r="A258" s="221"/>
      <c r="B258" s="103" t="s">
        <v>937</v>
      </c>
      <c r="C258" s="428">
        <v>30</v>
      </c>
      <c r="D258" s="428">
        <v>30</v>
      </c>
      <c r="E258" s="86">
        <f t="shared" si="11"/>
        <v>100</v>
      </c>
      <c r="F258" s="221"/>
      <c r="G258" s="91"/>
    </row>
    <row r="259" spans="1:7" ht="51">
      <c r="A259" s="221"/>
      <c r="B259" s="103" t="s">
        <v>938</v>
      </c>
      <c r="C259" s="428">
        <v>30</v>
      </c>
      <c r="D259" s="428">
        <v>30</v>
      </c>
      <c r="E259" s="86">
        <f t="shared" si="11"/>
        <v>100</v>
      </c>
      <c r="F259" s="221"/>
      <c r="G259" s="91"/>
    </row>
    <row r="260" spans="1:7" ht="63.75">
      <c r="A260" s="221"/>
      <c r="B260" s="108" t="s">
        <v>939</v>
      </c>
      <c r="C260" s="428">
        <v>60</v>
      </c>
      <c r="D260" s="428">
        <v>60</v>
      </c>
      <c r="E260" s="86">
        <f t="shared" si="11"/>
        <v>100</v>
      </c>
      <c r="F260" s="221"/>
      <c r="G260" s="91"/>
    </row>
    <row r="261" spans="1:7" ht="63.75">
      <c r="A261" s="221"/>
      <c r="B261" s="103" t="s">
        <v>940</v>
      </c>
      <c r="C261" s="428">
        <v>40</v>
      </c>
      <c r="D261" s="428">
        <v>40</v>
      </c>
      <c r="E261" s="86">
        <f t="shared" si="11"/>
        <v>100</v>
      </c>
      <c r="F261" s="221"/>
      <c r="G261" s="91"/>
    </row>
    <row r="262" spans="1:7" ht="25.5">
      <c r="A262" s="221"/>
      <c r="B262" s="103" t="s">
        <v>941</v>
      </c>
      <c r="C262" s="428">
        <v>40</v>
      </c>
      <c r="D262" s="428">
        <v>40</v>
      </c>
      <c r="E262" s="86">
        <f t="shared" si="11"/>
        <v>100</v>
      </c>
      <c r="F262" s="221"/>
      <c r="G262" s="91"/>
    </row>
    <row r="263" spans="1:7" ht="51">
      <c r="A263" s="221">
        <v>19</v>
      </c>
      <c r="B263" s="120" t="s">
        <v>890</v>
      </c>
      <c r="C263" s="55">
        <f>SUM(C264:C265)</f>
        <v>770</v>
      </c>
      <c r="D263" s="55">
        <f>SUM(D264:D265)</f>
        <v>770</v>
      </c>
      <c r="E263" s="84">
        <f t="shared" si="11"/>
        <v>100</v>
      </c>
      <c r="F263" s="589"/>
      <c r="G263" s="625" t="s">
        <v>1074</v>
      </c>
    </row>
    <row r="264" spans="1:7">
      <c r="A264" s="221"/>
      <c r="B264" s="83" t="s">
        <v>468</v>
      </c>
      <c r="C264" s="42">
        <v>25.1</v>
      </c>
      <c r="D264" s="42">
        <v>25.1</v>
      </c>
      <c r="E264" s="86">
        <f t="shared" si="11"/>
        <v>100</v>
      </c>
      <c r="F264" s="221"/>
      <c r="G264" s="91"/>
    </row>
    <row r="265" spans="1:7" ht="25.5">
      <c r="A265" s="221"/>
      <c r="B265" s="221" t="s">
        <v>470</v>
      </c>
      <c r="C265" s="42">
        <v>744.9</v>
      </c>
      <c r="D265" s="42">
        <v>744.9</v>
      </c>
      <c r="E265" s="86">
        <f t="shared" si="11"/>
        <v>100</v>
      </c>
      <c r="F265" s="221"/>
      <c r="G265" s="91"/>
    </row>
    <row r="266" spans="1:7" ht="25.5">
      <c r="A266" s="221">
        <v>20</v>
      </c>
      <c r="B266" s="120" t="s">
        <v>919</v>
      </c>
      <c r="C266" s="55">
        <f>SUM(C267:C268)</f>
        <v>250</v>
      </c>
      <c r="D266" s="55">
        <f>SUM(D267:D268)</f>
        <v>250</v>
      </c>
      <c r="E266" s="84">
        <f t="shared" si="11"/>
        <v>100</v>
      </c>
      <c r="F266" s="589"/>
      <c r="G266" s="625" t="s">
        <v>1081</v>
      </c>
    </row>
    <row r="267" spans="1:7">
      <c r="A267" s="221"/>
      <c r="B267" s="97" t="s">
        <v>397</v>
      </c>
      <c r="C267" s="607">
        <v>85.313999999999993</v>
      </c>
      <c r="D267" s="607">
        <v>85.313999999999993</v>
      </c>
      <c r="E267" s="86">
        <f t="shared" si="11"/>
        <v>100</v>
      </c>
      <c r="F267" s="221"/>
      <c r="G267" s="91"/>
    </row>
    <row r="268" spans="1:7" ht="51">
      <c r="A268" s="221"/>
      <c r="B268" s="97" t="s">
        <v>1056</v>
      </c>
      <c r="C268" s="607">
        <v>164.68600000000001</v>
      </c>
      <c r="D268" s="607">
        <v>164.68600000000001</v>
      </c>
      <c r="E268" s="241">
        <f t="shared" si="11"/>
        <v>100</v>
      </c>
      <c r="F268" s="221"/>
      <c r="G268" s="91"/>
    </row>
    <row r="269" spans="1:7">
      <c r="A269" s="91"/>
      <c r="B269" s="221"/>
      <c r="C269" s="86"/>
      <c r="D269" s="86"/>
      <c r="E269" s="86"/>
      <c r="F269" s="91"/>
      <c r="G269" s="91"/>
    </row>
    <row r="270" spans="1:7" ht="38.25">
      <c r="A270" s="640" t="s">
        <v>1102</v>
      </c>
      <c r="B270" s="635" t="s">
        <v>1093</v>
      </c>
      <c r="C270" s="623">
        <f>SUM(C271+C281+C303+C319)+C291</f>
        <v>1020031.3</v>
      </c>
      <c r="D270" s="623">
        <f>SUM(D271+D281+D303+D319)+D291</f>
        <v>1012921.2</v>
      </c>
      <c r="E270" s="624">
        <f t="shared" si="11"/>
        <v>99.302952762331884</v>
      </c>
      <c r="F270" s="410"/>
      <c r="G270" s="589" t="s">
        <v>1075</v>
      </c>
    </row>
    <row r="271" spans="1:7" ht="25.5">
      <c r="A271" s="581"/>
      <c r="B271" s="582" t="s">
        <v>416</v>
      </c>
      <c r="C271" s="642">
        <f>SUM(C272+C275+C279)</f>
        <v>303351.40000000002</v>
      </c>
      <c r="D271" s="642">
        <f>SUM(D272+D275+D279)</f>
        <v>299025.2</v>
      </c>
      <c r="E271" s="627">
        <f t="shared" si="11"/>
        <v>98.573865160998096</v>
      </c>
      <c r="F271" s="91"/>
      <c r="G271" s="91"/>
    </row>
    <row r="272" spans="1:7" ht="38.25">
      <c r="A272" s="578"/>
      <c r="B272" s="579" t="s">
        <v>417</v>
      </c>
      <c r="C272" s="86">
        <f>SUM(C273:C274)</f>
        <v>300811.7</v>
      </c>
      <c r="D272" s="86">
        <f>SUM(D273:D274)</f>
        <v>296633.2</v>
      </c>
      <c r="E272" s="607">
        <f t="shared" si="11"/>
        <v>98.61092504048213</v>
      </c>
      <c r="F272" s="91"/>
      <c r="G272" s="91"/>
    </row>
    <row r="273" spans="1:7" ht="44.25" customHeight="1">
      <c r="A273" s="580"/>
      <c r="B273" s="201" t="s">
        <v>418</v>
      </c>
      <c r="C273" s="86">
        <v>296799.8</v>
      </c>
      <c r="D273" s="86">
        <v>292621.3</v>
      </c>
      <c r="E273" s="607">
        <f t="shared" si="11"/>
        <v>98.592148647000428</v>
      </c>
      <c r="F273" s="91"/>
      <c r="G273" s="91"/>
    </row>
    <row r="274" spans="1:7" ht="89.25">
      <c r="A274" s="580"/>
      <c r="B274" s="201" t="s">
        <v>419</v>
      </c>
      <c r="C274" s="86">
        <v>4011.9</v>
      </c>
      <c r="D274" s="86">
        <v>4011.9</v>
      </c>
      <c r="E274" s="607">
        <f t="shared" si="11"/>
        <v>100</v>
      </c>
      <c r="F274" s="91"/>
      <c r="G274" s="91"/>
    </row>
    <row r="275" spans="1:7" ht="51">
      <c r="A275" s="581"/>
      <c r="B275" s="582" t="s">
        <v>1057</v>
      </c>
      <c r="C275" s="86">
        <f>SUM(C276:C277)</f>
        <v>2469.6999999999998</v>
      </c>
      <c r="D275" s="86">
        <f>SUM(D276:D277)</f>
        <v>2322</v>
      </c>
      <c r="E275" s="607">
        <f t="shared" si="11"/>
        <v>94.019516540470505</v>
      </c>
      <c r="F275" s="91"/>
      <c r="G275" s="91"/>
    </row>
    <row r="276" spans="1:7" ht="25.5">
      <c r="A276" s="583"/>
      <c r="B276" s="205" t="s">
        <v>421</v>
      </c>
      <c r="C276" s="86">
        <v>886.5</v>
      </c>
      <c r="D276" s="86">
        <v>851.1</v>
      </c>
      <c r="E276" s="607">
        <f t="shared" si="11"/>
        <v>96.006768189509302</v>
      </c>
      <c r="F276" s="91"/>
      <c r="G276" s="91"/>
    </row>
    <row r="277" spans="1:7" ht="76.5">
      <c r="A277" s="583"/>
      <c r="B277" s="201" t="s">
        <v>422</v>
      </c>
      <c r="C277" s="86">
        <v>1583.2</v>
      </c>
      <c r="D277" s="86">
        <v>1470.9</v>
      </c>
      <c r="E277" s="607">
        <f t="shared" si="11"/>
        <v>92.906771096513395</v>
      </c>
      <c r="F277" s="91"/>
      <c r="G277" s="91"/>
    </row>
    <row r="278" spans="1:7" ht="38.25">
      <c r="A278" s="581"/>
      <c r="B278" s="582" t="s">
        <v>423</v>
      </c>
      <c r="C278" s="86"/>
      <c r="D278" s="86"/>
      <c r="E278" s="607"/>
      <c r="F278" s="91"/>
      <c r="G278" s="91"/>
    </row>
    <row r="279" spans="1:7" ht="25.5">
      <c r="A279" s="578"/>
      <c r="B279" s="579" t="s">
        <v>424</v>
      </c>
      <c r="C279" s="86">
        <v>70</v>
      </c>
      <c r="D279" s="86">
        <v>70</v>
      </c>
      <c r="E279" s="607">
        <f t="shared" si="11"/>
        <v>100</v>
      </c>
      <c r="F279" s="91"/>
      <c r="G279" s="91"/>
    </row>
    <row r="280" spans="1:7" ht="25.5">
      <c r="A280" s="583"/>
      <c r="B280" s="201" t="s">
        <v>427</v>
      </c>
      <c r="C280" s="86">
        <v>70</v>
      </c>
      <c r="D280" s="86">
        <v>70</v>
      </c>
      <c r="E280" s="607">
        <f t="shared" si="11"/>
        <v>100</v>
      </c>
      <c r="F280" s="91"/>
      <c r="G280" s="91"/>
    </row>
    <row r="281" spans="1:7" ht="25.5">
      <c r="A281" s="578"/>
      <c r="B281" s="582" t="s">
        <v>428</v>
      </c>
      <c r="C281" s="642">
        <f>SUM(C282+C285)+C289</f>
        <v>586674.80000000005</v>
      </c>
      <c r="D281" s="642">
        <f>SUM(D282+D285)+D289</f>
        <v>586230.60000000009</v>
      </c>
      <c r="E281" s="627">
        <f t="shared" si="11"/>
        <v>99.924285140592374</v>
      </c>
      <c r="F281" s="91"/>
      <c r="G281" s="91"/>
    </row>
    <row r="282" spans="1:7" ht="38.25">
      <c r="A282" s="581"/>
      <c r="B282" s="582" t="s">
        <v>429</v>
      </c>
      <c r="C282" s="86">
        <f>SUM(C283:C284)</f>
        <v>579099.9</v>
      </c>
      <c r="D282" s="86">
        <f>SUM(D283:D284)</f>
        <v>578759.30000000005</v>
      </c>
      <c r="E282" s="607">
        <f t="shared" si="11"/>
        <v>99.941184586631778</v>
      </c>
      <c r="F282" s="91"/>
      <c r="G282" s="91"/>
    </row>
    <row r="283" spans="1:7" ht="38.25">
      <c r="A283" s="580"/>
      <c r="B283" s="201" t="s">
        <v>430</v>
      </c>
      <c r="C283" s="86">
        <v>578005.30000000005</v>
      </c>
      <c r="D283" s="86">
        <v>577804.80000000005</v>
      </c>
      <c r="E283" s="607">
        <f t="shared" si="11"/>
        <v>99.965311736760881</v>
      </c>
      <c r="F283" s="91"/>
      <c r="G283" s="91"/>
    </row>
    <row r="284" spans="1:7">
      <c r="A284" s="583"/>
      <c r="B284" s="201" t="s">
        <v>431</v>
      </c>
      <c r="C284" s="86">
        <v>1094.5999999999999</v>
      </c>
      <c r="D284" s="86">
        <v>954.5</v>
      </c>
      <c r="E284" s="607">
        <f t="shared" si="11"/>
        <v>87.200803946647184</v>
      </c>
      <c r="F284" s="91"/>
      <c r="G284" s="91"/>
    </row>
    <row r="285" spans="1:7" ht="51">
      <c r="A285" s="581"/>
      <c r="B285" s="582" t="s">
        <v>1057</v>
      </c>
      <c r="C285" s="86">
        <f>SUM(C286:C288)</f>
        <v>7394.9</v>
      </c>
      <c r="D285" s="86">
        <f>SUM(D286:D288)</f>
        <v>7291.2999999999993</v>
      </c>
      <c r="E285" s="607">
        <f t="shared" si="11"/>
        <v>98.59903446970209</v>
      </c>
      <c r="F285" s="91"/>
      <c r="G285" s="91"/>
    </row>
    <row r="286" spans="1:7" ht="25.5">
      <c r="A286" s="583"/>
      <c r="B286" s="205" t="s">
        <v>421</v>
      </c>
      <c r="C286" s="86">
        <v>3584.5</v>
      </c>
      <c r="D286" s="86">
        <v>3583.9</v>
      </c>
      <c r="E286" s="607">
        <f t="shared" si="11"/>
        <v>99.983261263774594</v>
      </c>
      <c r="F286" s="91"/>
      <c r="G286" s="91"/>
    </row>
    <row r="287" spans="1:7" ht="25.5">
      <c r="A287" s="584"/>
      <c r="B287" s="205" t="s">
        <v>432</v>
      </c>
      <c r="C287" s="86">
        <v>36.200000000000003</v>
      </c>
      <c r="D287" s="86">
        <v>36.200000000000003</v>
      </c>
      <c r="E287" s="607">
        <f t="shared" si="11"/>
        <v>100</v>
      </c>
      <c r="F287" s="91"/>
      <c r="G287" s="91"/>
    </row>
    <row r="288" spans="1:7" ht="76.5">
      <c r="A288" s="583"/>
      <c r="B288" s="201" t="s">
        <v>422</v>
      </c>
      <c r="C288" s="86">
        <v>3774.2</v>
      </c>
      <c r="D288" s="86">
        <v>3671.2</v>
      </c>
      <c r="E288" s="607">
        <f t="shared" si="11"/>
        <v>97.270944835991742</v>
      </c>
      <c r="F288" s="91"/>
      <c r="G288" s="91"/>
    </row>
    <row r="289" spans="1:7" ht="25.5">
      <c r="A289" s="578"/>
      <c r="B289" s="582" t="s">
        <v>435</v>
      </c>
      <c r="C289" s="86">
        <v>180</v>
      </c>
      <c r="D289" s="86">
        <v>180</v>
      </c>
      <c r="E289" s="607">
        <f t="shared" si="11"/>
        <v>100</v>
      </c>
      <c r="F289" s="91"/>
      <c r="G289" s="91"/>
    </row>
    <row r="290" spans="1:7" ht="51">
      <c r="A290" s="585"/>
      <c r="B290" s="586" t="s">
        <v>437</v>
      </c>
      <c r="C290" s="86">
        <v>180</v>
      </c>
      <c r="D290" s="86">
        <v>180</v>
      </c>
      <c r="E290" s="607">
        <f t="shared" si="11"/>
        <v>100</v>
      </c>
      <c r="F290" s="91"/>
      <c r="G290" s="91"/>
    </row>
    <row r="291" spans="1:7" ht="25.5">
      <c r="A291" s="578"/>
      <c r="B291" s="582" t="s">
        <v>438</v>
      </c>
      <c r="C291" s="644">
        <f>SUM(C292+C294+C297+C298+C300)</f>
        <v>72569.8</v>
      </c>
      <c r="D291" s="644">
        <f>SUM(D292+D294+D297+D298+D300)</f>
        <v>72511.5</v>
      </c>
      <c r="E291" s="627">
        <f t="shared" si="11"/>
        <v>99.919663551504883</v>
      </c>
      <c r="F291" s="91"/>
      <c r="G291" s="91"/>
    </row>
    <row r="292" spans="1:7" ht="51">
      <c r="A292" s="578"/>
      <c r="B292" s="582" t="s">
        <v>1058</v>
      </c>
      <c r="C292" s="86">
        <f>SUM(C293)</f>
        <v>70265.7</v>
      </c>
      <c r="D292" s="86">
        <f>SUM(D293)</f>
        <v>70221.3</v>
      </c>
      <c r="E292" s="607">
        <f t="shared" si="11"/>
        <v>99.936811274917929</v>
      </c>
      <c r="F292" s="91"/>
      <c r="G292" s="91"/>
    </row>
    <row r="293" spans="1:7" ht="38.25">
      <c r="A293" s="583"/>
      <c r="B293" s="201" t="s">
        <v>439</v>
      </c>
      <c r="C293" s="86">
        <v>70265.7</v>
      </c>
      <c r="D293" s="86">
        <v>70221.3</v>
      </c>
      <c r="E293" s="607">
        <f t="shared" si="11"/>
        <v>99.936811274917929</v>
      </c>
      <c r="F293" s="91"/>
      <c r="G293" s="91"/>
    </row>
    <row r="294" spans="1:7" ht="51">
      <c r="A294" s="581"/>
      <c r="B294" s="582" t="s">
        <v>1057</v>
      </c>
      <c r="C294" s="86">
        <f>SUM(C295:C296)</f>
        <v>964.3</v>
      </c>
      <c r="D294" s="86">
        <f>SUM(D295:D296)</f>
        <v>950.4</v>
      </c>
      <c r="E294" s="607">
        <f t="shared" si="11"/>
        <v>98.558539873483355</v>
      </c>
      <c r="F294" s="91"/>
      <c r="G294" s="91"/>
    </row>
    <row r="295" spans="1:7" ht="25.5">
      <c r="A295" s="583"/>
      <c r="B295" s="205" t="s">
        <v>421</v>
      </c>
      <c r="C295" s="86">
        <v>299.89999999999998</v>
      </c>
      <c r="D295" s="86">
        <v>299.89999999999998</v>
      </c>
      <c r="E295" s="607">
        <f t="shared" si="11"/>
        <v>100</v>
      </c>
      <c r="F295" s="91"/>
      <c r="G295" s="91"/>
    </row>
    <row r="296" spans="1:7" ht="76.5">
      <c r="A296" s="583"/>
      <c r="B296" s="201" t="s">
        <v>422</v>
      </c>
      <c r="C296" s="203">
        <v>664.4</v>
      </c>
      <c r="D296" s="203">
        <v>650.5</v>
      </c>
      <c r="E296" s="607">
        <f t="shared" si="11"/>
        <v>97.90788681517158</v>
      </c>
      <c r="F296" s="91"/>
      <c r="G296" s="91"/>
    </row>
    <row r="297" spans="1:7" ht="38.25">
      <c r="A297" s="578"/>
      <c r="B297" s="582" t="s">
        <v>423</v>
      </c>
      <c r="C297" s="86">
        <v>129</v>
      </c>
      <c r="D297" s="86">
        <v>129</v>
      </c>
      <c r="E297" s="607">
        <f t="shared" si="11"/>
        <v>100</v>
      </c>
      <c r="F297" s="91"/>
      <c r="G297" s="91"/>
    </row>
    <row r="298" spans="1:7" ht="25.5">
      <c r="A298" s="578"/>
      <c r="B298" s="579" t="s">
        <v>440</v>
      </c>
      <c r="C298" s="18">
        <f>SUM(C299)</f>
        <v>390.8</v>
      </c>
      <c r="D298" s="18">
        <f>SUM(D299)</f>
        <v>390.8</v>
      </c>
      <c r="E298" s="607">
        <f t="shared" si="11"/>
        <v>100</v>
      </c>
      <c r="F298" s="91"/>
      <c r="G298" s="91"/>
    </row>
    <row r="299" spans="1:7" ht="51">
      <c r="A299" s="583"/>
      <c r="B299" s="201" t="s">
        <v>425</v>
      </c>
      <c r="C299" s="203">
        <v>390.8</v>
      </c>
      <c r="D299" s="203">
        <v>390.8</v>
      </c>
      <c r="E299" s="607">
        <f t="shared" si="11"/>
        <v>100</v>
      </c>
      <c r="F299" s="91"/>
      <c r="G299" s="91"/>
    </row>
    <row r="300" spans="1:7" ht="25.5">
      <c r="A300" s="578"/>
      <c r="B300" s="582" t="s">
        <v>435</v>
      </c>
      <c r="C300" s="105">
        <f>SUM(C301:C302)</f>
        <v>820</v>
      </c>
      <c r="D300" s="105">
        <f>SUM(D301:D302)</f>
        <v>820</v>
      </c>
      <c r="E300" s="607">
        <f t="shared" si="11"/>
        <v>100</v>
      </c>
      <c r="F300" s="91"/>
      <c r="G300" s="91"/>
    </row>
    <row r="301" spans="1:7" ht="38.25">
      <c r="A301" s="585"/>
      <c r="B301" s="586" t="s">
        <v>441</v>
      </c>
      <c r="C301" s="203">
        <v>380</v>
      </c>
      <c r="D301" s="203">
        <v>380</v>
      </c>
      <c r="E301" s="607">
        <f t="shared" si="11"/>
        <v>100</v>
      </c>
      <c r="F301" s="91"/>
      <c r="G301" s="91"/>
    </row>
    <row r="302" spans="1:7" ht="51">
      <c r="A302" s="585"/>
      <c r="B302" s="586" t="s">
        <v>437</v>
      </c>
      <c r="C302" s="203">
        <v>440</v>
      </c>
      <c r="D302" s="203">
        <v>440</v>
      </c>
      <c r="E302" s="607">
        <f t="shared" si="11"/>
        <v>100</v>
      </c>
      <c r="F302" s="91"/>
      <c r="G302" s="91"/>
    </row>
    <row r="303" spans="1:7" ht="25.5">
      <c r="A303" s="578"/>
      <c r="B303" s="628" t="s">
        <v>443</v>
      </c>
      <c r="C303" s="642">
        <f>SUM(C304+C305+C306+C307+C311+C314+C318)</f>
        <v>49538.600000000006</v>
      </c>
      <c r="D303" s="642">
        <f>SUM(D304+D305+D306+D307+D311+D314+D318)</f>
        <v>47257.200000000004</v>
      </c>
      <c r="E303" s="627">
        <f t="shared" si="11"/>
        <v>95.394702312943849</v>
      </c>
      <c r="F303" s="91"/>
      <c r="G303" s="91"/>
    </row>
    <row r="304" spans="1:7">
      <c r="A304" s="578"/>
      <c r="B304" s="582" t="s">
        <v>397</v>
      </c>
      <c r="C304" s="86">
        <v>33911.870000000003</v>
      </c>
      <c r="D304" s="86">
        <v>33911.07</v>
      </c>
      <c r="E304" s="607">
        <f t="shared" si="11"/>
        <v>99.997640944011636</v>
      </c>
      <c r="F304" s="91"/>
      <c r="G304" s="91"/>
    </row>
    <row r="305" spans="1:7" ht="38.25">
      <c r="A305" s="578"/>
      <c r="B305" s="582" t="s">
        <v>1059</v>
      </c>
      <c r="C305" s="86">
        <v>171.03</v>
      </c>
      <c r="D305" s="86">
        <v>171.03</v>
      </c>
      <c r="E305" s="607">
        <f t="shared" si="11"/>
        <v>100</v>
      </c>
      <c r="F305" s="91"/>
      <c r="G305" s="91"/>
    </row>
    <row r="306" spans="1:7" ht="51">
      <c r="A306" s="578"/>
      <c r="B306" s="456" t="s">
        <v>925</v>
      </c>
      <c r="C306" s="86">
        <v>679</v>
      </c>
      <c r="D306" s="86">
        <v>679</v>
      </c>
      <c r="E306" s="607">
        <f t="shared" ref="E306:E322" si="12">SUM(D306/C306*100)</f>
        <v>100</v>
      </c>
      <c r="F306" s="91"/>
      <c r="G306" s="91"/>
    </row>
    <row r="307" spans="1:7" ht="63.75">
      <c r="A307" s="578"/>
      <c r="B307" s="456" t="s">
        <v>1060</v>
      </c>
      <c r="C307" s="86">
        <f>SUM(C308:C310)</f>
        <v>1071.9000000000001</v>
      </c>
      <c r="D307" s="86">
        <f>SUM(D308:D310)</f>
        <v>1071.9000000000001</v>
      </c>
      <c r="E307" s="607">
        <f t="shared" si="12"/>
        <v>100</v>
      </c>
      <c r="F307" s="91"/>
      <c r="G307" s="91"/>
    </row>
    <row r="308" spans="1:7" ht="63.75">
      <c r="A308" s="584"/>
      <c r="B308" s="164" t="s">
        <v>446</v>
      </c>
      <c r="C308" s="86">
        <v>278.60000000000002</v>
      </c>
      <c r="D308" s="86">
        <v>278.60000000000002</v>
      </c>
      <c r="E308" s="607">
        <f t="shared" si="12"/>
        <v>100</v>
      </c>
      <c r="F308" s="91"/>
      <c r="G308" s="91"/>
    </row>
    <row r="309" spans="1:7" ht="63.75">
      <c r="A309" s="584"/>
      <c r="B309" s="164" t="s">
        <v>447</v>
      </c>
      <c r="C309" s="86">
        <v>358.3</v>
      </c>
      <c r="D309" s="86">
        <v>358.3</v>
      </c>
      <c r="E309" s="607">
        <f t="shared" si="12"/>
        <v>100</v>
      </c>
      <c r="F309" s="91"/>
      <c r="G309" s="91"/>
    </row>
    <row r="310" spans="1:7" ht="63.75">
      <c r="A310" s="584"/>
      <c r="B310" s="164" t="s">
        <v>448</v>
      </c>
      <c r="C310" s="86">
        <v>435</v>
      </c>
      <c r="D310" s="86">
        <v>435</v>
      </c>
      <c r="E310" s="607">
        <f t="shared" si="12"/>
        <v>100</v>
      </c>
      <c r="F310" s="91"/>
      <c r="G310" s="91"/>
    </row>
    <row r="311" spans="1:7" ht="51">
      <c r="A311" s="578"/>
      <c r="B311" s="456" t="s">
        <v>1061</v>
      </c>
      <c r="C311" s="86">
        <f>SUM(C312:C313)</f>
        <v>1945</v>
      </c>
      <c r="D311" s="86">
        <f>SUM(D312:D313)</f>
        <v>1945</v>
      </c>
      <c r="E311" s="607">
        <f t="shared" si="12"/>
        <v>100</v>
      </c>
      <c r="F311" s="91"/>
      <c r="G311" s="91"/>
    </row>
    <row r="312" spans="1:7" ht="51">
      <c r="A312" s="584"/>
      <c r="B312" s="164" t="s">
        <v>450</v>
      </c>
      <c r="C312" s="86">
        <v>343.1</v>
      </c>
      <c r="D312" s="86">
        <v>343.1</v>
      </c>
      <c r="E312" s="607">
        <f t="shared" si="12"/>
        <v>100</v>
      </c>
      <c r="F312" s="91"/>
      <c r="G312" s="91"/>
    </row>
    <row r="313" spans="1:7" ht="51">
      <c r="A313" s="584"/>
      <c r="B313" s="164" t="s">
        <v>451</v>
      </c>
      <c r="C313" s="86">
        <v>1601.9</v>
      </c>
      <c r="D313" s="86">
        <v>1601.9</v>
      </c>
      <c r="E313" s="607">
        <f t="shared" si="12"/>
        <v>100</v>
      </c>
      <c r="F313" s="91"/>
      <c r="G313" s="91"/>
    </row>
    <row r="314" spans="1:7" ht="338.25" customHeight="1">
      <c r="A314" s="578"/>
      <c r="B314" s="587" t="s">
        <v>1062</v>
      </c>
      <c r="C314" s="86">
        <f>SUM(C315:C317)</f>
        <v>9741.5</v>
      </c>
      <c r="D314" s="86">
        <f>SUM(D315:D317)</f>
        <v>7460.9</v>
      </c>
      <c r="E314" s="607">
        <f t="shared" si="12"/>
        <v>76.588821023456347</v>
      </c>
      <c r="F314" s="170" t="s">
        <v>1084</v>
      </c>
      <c r="G314" s="91"/>
    </row>
    <row r="315" spans="1:7" ht="25.5">
      <c r="A315" s="583"/>
      <c r="B315" s="170" t="s">
        <v>923</v>
      </c>
      <c r="C315" s="86">
        <v>2042.6</v>
      </c>
      <c r="D315" s="86"/>
      <c r="E315" s="607">
        <f t="shared" si="12"/>
        <v>0</v>
      </c>
      <c r="F315" s="91"/>
      <c r="G315" s="91"/>
    </row>
    <row r="316" spans="1:7" ht="25.5">
      <c r="A316" s="583"/>
      <c r="B316" s="205" t="s">
        <v>461</v>
      </c>
      <c r="C316" s="86">
        <v>5836.2</v>
      </c>
      <c r="D316" s="86">
        <v>5836.2</v>
      </c>
      <c r="E316" s="607">
        <f t="shared" si="12"/>
        <v>100</v>
      </c>
      <c r="F316" s="91"/>
      <c r="G316" s="91"/>
    </row>
    <row r="317" spans="1:7" ht="25.5">
      <c r="A317" s="583"/>
      <c r="B317" s="205" t="s">
        <v>462</v>
      </c>
      <c r="C317" s="86">
        <v>1862.7</v>
      </c>
      <c r="D317" s="86">
        <v>1624.7</v>
      </c>
      <c r="E317" s="607">
        <f t="shared" si="12"/>
        <v>87.22284855317551</v>
      </c>
      <c r="F317" s="91"/>
      <c r="G317" s="91"/>
    </row>
    <row r="318" spans="1:7" ht="51">
      <c r="A318" s="578"/>
      <c r="B318" s="587" t="s">
        <v>1063</v>
      </c>
      <c r="C318" s="86">
        <v>2018.3</v>
      </c>
      <c r="D318" s="86">
        <v>2018.3</v>
      </c>
      <c r="E318" s="607">
        <f t="shared" si="12"/>
        <v>100</v>
      </c>
      <c r="F318" s="91"/>
      <c r="G318" s="91"/>
    </row>
    <row r="319" spans="1:7" ht="38.25">
      <c r="A319" s="578"/>
      <c r="B319" s="587" t="s">
        <v>465</v>
      </c>
      <c r="C319" s="642">
        <f>SUM(C320:C321)</f>
        <v>7896.7</v>
      </c>
      <c r="D319" s="642">
        <f>SUM(D320:D321)</f>
        <v>7896.7</v>
      </c>
      <c r="E319" s="627">
        <f t="shared" si="12"/>
        <v>100</v>
      </c>
      <c r="F319" s="91"/>
      <c r="G319" s="91"/>
    </row>
    <row r="320" spans="1:7" ht="51">
      <c r="A320" s="578"/>
      <c r="B320" s="587" t="s">
        <v>466</v>
      </c>
      <c r="C320" s="86">
        <v>6896.7</v>
      </c>
      <c r="D320" s="86">
        <v>6896.7</v>
      </c>
      <c r="E320" s="607">
        <f t="shared" si="12"/>
        <v>100</v>
      </c>
      <c r="F320" s="91"/>
      <c r="G320" s="91"/>
    </row>
    <row r="321" spans="1:8" ht="38.25">
      <c r="A321" s="578"/>
      <c r="B321" s="587" t="s">
        <v>467</v>
      </c>
      <c r="C321" s="86">
        <v>1000</v>
      </c>
      <c r="D321" s="86">
        <v>1000</v>
      </c>
      <c r="E321" s="607">
        <f t="shared" si="12"/>
        <v>100</v>
      </c>
      <c r="F321" s="91"/>
      <c r="G321" s="91"/>
    </row>
    <row r="322" spans="1:8">
      <c r="A322" s="608"/>
      <c r="B322" s="564" t="s">
        <v>1064</v>
      </c>
      <c r="C322" s="643">
        <f>SUM(C6+C20+C31+C54+C76+C90+C99+C114+C118+C165+C186+C204+C222+C237+C241+C248+C253+C256+C263+C266+C270)</f>
        <v>1298187.6112899999</v>
      </c>
      <c r="D322" s="643">
        <f>SUM(D6+D20+D31+D54+D76+D90+D99+D114+D118+D165+D186+D204+D222+D237+D241+D248+D253+D256+D263+D266+D270)</f>
        <v>1283301.9996</v>
      </c>
      <c r="E322" s="609">
        <f t="shared" si="12"/>
        <v>98.853354356447127</v>
      </c>
      <c r="F322" s="608"/>
      <c r="G322" s="91"/>
    </row>
    <row r="325" spans="1:8" ht="15">
      <c r="A325" s="928"/>
      <c r="B325" s="929"/>
      <c r="C325" s="929"/>
      <c r="D325" s="929"/>
    </row>
    <row r="327" spans="1:8">
      <c r="B327" s="650"/>
      <c r="C327" s="933"/>
      <c r="D327" s="933"/>
      <c r="E327" s="933"/>
      <c r="F327" s="933"/>
    </row>
    <row r="328" spans="1:8">
      <c r="C328" s="934"/>
      <c r="D328" s="935"/>
      <c r="E328" s="935"/>
      <c r="F328" s="935"/>
    </row>
    <row r="329" spans="1:8" ht="15">
      <c r="C329" s="928"/>
      <c r="D329" s="929"/>
      <c r="E329" s="929"/>
      <c r="F329" s="929"/>
      <c r="G329" s="929"/>
      <c r="H329" s="929"/>
    </row>
    <row r="330" spans="1:8" ht="15">
      <c r="C330" s="646"/>
    </row>
    <row r="331" spans="1:8">
      <c r="C331" s="930"/>
      <c r="D331" s="930"/>
      <c r="E331" s="930"/>
    </row>
    <row r="332" spans="1:8" ht="15">
      <c r="C332" s="928"/>
      <c r="D332" s="929"/>
      <c r="E332" s="929"/>
      <c r="F332" s="929"/>
      <c r="G332" s="929"/>
      <c r="H332" s="929"/>
    </row>
  </sheetData>
  <mergeCells count="9">
    <mergeCell ref="C329:H329"/>
    <mergeCell ref="C331:E331"/>
    <mergeCell ref="C332:H332"/>
    <mergeCell ref="A1:F1"/>
    <mergeCell ref="A2:F2"/>
    <mergeCell ref="A3:F3"/>
    <mergeCell ref="A325:D325"/>
    <mergeCell ref="C327:F327"/>
    <mergeCell ref="C328:F328"/>
  </mergeCells>
  <pageMargins left="0.70866141732283472" right="0.70866141732283472" top="0.74803149606299213" bottom="0.74803149606299213" header="0.31496062992125984" footer="0.31496062992125984"/>
  <pageSetup paperSize="9" scale="69" fitToHeight="45" orientation="portrait" verticalDpi="0" r:id="rId1"/>
</worksheet>
</file>

<file path=xl/worksheets/sheet5.xml><?xml version="1.0" encoding="utf-8"?>
<worksheet xmlns="http://schemas.openxmlformats.org/spreadsheetml/2006/main" xmlns:r="http://schemas.openxmlformats.org/officeDocument/2006/relationships">
  <sheetPr>
    <pageSetUpPr fitToPage="1"/>
  </sheetPr>
  <dimension ref="A1:H348"/>
  <sheetViews>
    <sheetView tabSelected="1" topLeftCell="A272" workbookViewId="0">
      <selection activeCell="G344" sqref="G344"/>
    </sheetView>
  </sheetViews>
  <sheetFormatPr defaultRowHeight="12.75"/>
  <cols>
    <col min="1" max="1" width="5" style="610" customWidth="1"/>
    <col min="2" max="2" width="30.28515625" style="651" customWidth="1"/>
    <col min="3" max="3" width="12.7109375" style="659" customWidth="1"/>
    <col min="4" max="4" width="12" style="659" customWidth="1"/>
    <col min="5" max="5" width="7.85546875" style="659" customWidth="1"/>
    <col min="6" max="6" width="31.140625" style="610" customWidth="1"/>
    <col min="7" max="7" width="59.85546875" style="610" customWidth="1"/>
    <col min="8" max="16384" width="9.140625" style="610"/>
  </cols>
  <sheetData>
    <row r="1" spans="1:7">
      <c r="A1" s="931" t="s">
        <v>967</v>
      </c>
      <c r="B1" s="932"/>
      <c r="C1" s="932"/>
      <c r="D1" s="932"/>
      <c r="E1" s="932"/>
      <c r="F1" s="932"/>
    </row>
    <row r="2" spans="1:7">
      <c r="A2" s="931" t="s">
        <v>1067</v>
      </c>
      <c r="B2" s="932"/>
      <c r="C2" s="932"/>
      <c r="D2" s="932"/>
      <c r="E2" s="932"/>
      <c r="F2" s="932"/>
    </row>
    <row r="3" spans="1:7">
      <c r="A3" s="931"/>
      <c r="B3" s="932"/>
      <c r="C3" s="932"/>
      <c r="D3" s="932"/>
      <c r="E3" s="932"/>
      <c r="F3" s="932"/>
    </row>
    <row r="4" spans="1:7" ht="95.25" customHeight="1">
      <c r="A4" s="248" t="s">
        <v>968</v>
      </c>
      <c r="B4" s="248" t="s">
        <v>969</v>
      </c>
      <c r="C4" s="248" t="s">
        <v>970</v>
      </c>
      <c r="D4" s="248" t="s">
        <v>971</v>
      </c>
      <c r="E4" s="248" t="s">
        <v>972</v>
      </c>
      <c r="F4" s="248" t="s">
        <v>973</v>
      </c>
      <c r="G4" s="248" t="s">
        <v>1082</v>
      </c>
    </row>
    <row r="5" spans="1:7">
      <c r="A5" s="46">
        <v>1</v>
      </c>
      <c r="B5" s="46">
        <v>2</v>
      </c>
      <c r="C5" s="255">
        <v>3</v>
      </c>
      <c r="D5" s="255">
        <v>4</v>
      </c>
      <c r="E5" s="255">
        <v>5</v>
      </c>
      <c r="F5" s="46">
        <v>6</v>
      </c>
      <c r="G5" s="91"/>
    </row>
    <row r="6" spans="1:7" ht="25.5" customHeight="1">
      <c r="A6" s="639" t="s">
        <v>974</v>
      </c>
      <c r="B6" s="634" t="s">
        <v>144</v>
      </c>
      <c r="C6" s="743">
        <f>SUM(C7+C15+C18)</f>
        <v>1316.6109999999999</v>
      </c>
      <c r="D6" s="743">
        <f>SUM(D7+D15+D18)</f>
        <v>1316.6109999999999</v>
      </c>
      <c r="E6" s="689">
        <f>SUM(D6/C6*100)</f>
        <v>100</v>
      </c>
      <c r="F6" s="688"/>
      <c r="G6" s="744" t="s">
        <v>1123</v>
      </c>
    </row>
    <row r="7" spans="1:7" ht="26.25" customHeight="1">
      <c r="A7" s="255"/>
      <c r="B7" s="564" t="s">
        <v>146</v>
      </c>
      <c r="C7" s="565">
        <f>SUM(C8:C14)</f>
        <v>661.61099999999999</v>
      </c>
      <c r="D7" s="565">
        <f>SUM(D8:D14)</f>
        <v>661.61099999999999</v>
      </c>
      <c r="E7" s="566">
        <f t="shared" ref="E7:E19" si="0">SUM(D7/C7*100)</f>
        <v>100</v>
      </c>
      <c r="F7" s="749" t="s">
        <v>1241</v>
      </c>
      <c r="G7" s="91"/>
    </row>
    <row r="8" spans="1:7" ht="42.75" customHeight="1">
      <c r="A8" s="255"/>
      <c r="B8" s="715" t="s">
        <v>1139</v>
      </c>
      <c r="C8" s="117">
        <v>19</v>
      </c>
      <c r="D8" s="117">
        <v>19</v>
      </c>
      <c r="E8" s="566">
        <f t="shared" si="0"/>
        <v>100</v>
      </c>
      <c r="F8" s="971" t="s">
        <v>1224</v>
      </c>
      <c r="G8" s="108" t="s">
        <v>1129</v>
      </c>
    </row>
    <row r="9" spans="1:7" ht="53.25" customHeight="1">
      <c r="A9" s="255"/>
      <c r="B9" s="107" t="s">
        <v>1109</v>
      </c>
      <c r="C9" s="117">
        <v>220.37100000000001</v>
      </c>
      <c r="D9" s="117">
        <v>220.37100000000001</v>
      </c>
      <c r="E9" s="566">
        <f t="shared" si="0"/>
        <v>100</v>
      </c>
      <c r="F9" s="972"/>
      <c r="G9" s="337" t="s">
        <v>1140</v>
      </c>
    </row>
    <row r="10" spans="1:7" ht="30.75" customHeight="1">
      <c r="A10" s="255"/>
      <c r="B10" s="107" t="s">
        <v>149</v>
      </c>
      <c r="C10" s="117">
        <v>0</v>
      </c>
      <c r="D10" s="117">
        <v>0</v>
      </c>
      <c r="E10" s="566" t="e">
        <f t="shared" si="0"/>
        <v>#DIV/0!</v>
      </c>
      <c r="F10" s="936" t="s">
        <v>1202</v>
      </c>
      <c r="G10" s="91"/>
    </row>
    <row r="11" spans="1:7" ht="55.5" customHeight="1">
      <c r="A11" s="255"/>
      <c r="B11" s="107" t="s">
        <v>150</v>
      </c>
      <c r="C11" s="117">
        <v>119.67</v>
      </c>
      <c r="D11" s="117">
        <v>119.67</v>
      </c>
      <c r="E11" s="566">
        <f t="shared" si="0"/>
        <v>100</v>
      </c>
      <c r="F11" s="937"/>
      <c r="G11" s="91"/>
    </row>
    <row r="12" spans="1:7" ht="30.75" customHeight="1">
      <c r="A12" s="255"/>
      <c r="B12" s="107" t="s">
        <v>151</v>
      </c>
      <c r="C12" s="117">
        <v>258.89999999999998</v>
      </c>
      <c r="D12" s="117">
        <v>258.89999999999998</v>
      </c>
      <c r="E12" s="566">
        <f t="shared" si="0"/>
        <v>100</v>
      </c>
      <c r="F12" s="255"/>
      <c r="G12" s="738" t="s">
        <v>1168</v>
      </c>
    </row>
    <row r="13" spans="1:7" ht="82.5" customHeight="1">
      <c r="A13" s="255"/>
      <c r="B13" s="107" t="s">
        <v>152</v>
      </c>
      <c r="C13" s="117">
        <v>20</v>
      </c>
      <c r="D13" s="117">
        <v>20</v>
      </c>
      <c r="E13" s="566">
        <f t="shared" si="0"/>
        <v>100</v>
      </c>
      <c r="F13" s="255"/>
      <c r="G13" s="91"/>
    </row>
    <row r="14" spans="1:7" ht="70.5" customHeight="1">
      <c r="A14" s="255"/>
      <c r="B14" s="107" t="s">
        <v>153</v>
      </c>
      <c r="C14" s="117">
        <v>23.67</v>
      </c>
      <c r="D14" s="117">
        <v>23.67</v>
      </c>
      <c r="E14" s="566">
        <f t="shared" si="0"/>
        <v>100</v>
      </c>
      <c r="F14" s="255"/>
      <c r="G14" s="683" t="s">
        <v>1131</v>
      </c>
    </row>
    <row r="15" spans="1:7" ht="27" customHeight="1">
      <c r="A15" s="255"/>
      <c r="B15" s="729" t="s">
        <v>155</v>
      </c>
      <c r="C15" s="565">
        <v>315</v>
      </c>
      <c r="D15" s="565">
        <v>315</v>
      </c>
      <c r="E15" s="566">
        <f t="shared" si="0"/>
        <v>100</v>
      </c>
      <c r="F15" s="255"/>
      <c r="G15" s="91"/>
    </row>
    <row r="16" spans="1:7" ht="25.5">
      <c r="A16" s="255"/>
      <c r="B16" s="106" t="s">
        <v>156</v>
      </c>
      <c r="C16" s="117">
        <v>300</v>
      </c>
      <c r="D16" s="117">
        <v>300</v>
      </c>
      <c r="E16" s="566">
        <f t="shared" si="0"/>
        <v>100</v>
      </c>
      <c r="F16" s="255"/>
      <c r="G16" s="683" t="s">
        <v>1130</v>
      </c>
    </row>
    <row r="17" spans="1:7" ht="25.5">
      <c r="A17" s="255"/>
      <c r="B17" s="106" t="s">
        <v>157</v>
      </c>
      <c r="C17" s="117">
        <v>15</v>
      </c>
      <c r="D17" s="117">
        <v>15</v>
      </c>
      <c r="E17" s="566">
        <f t="shared" si="0"/>
        <v>100</v>
      </c>
      <c r="F17" s="255"/>
      <c r="G17" s="91" t="s">
        <v>1132</v>
      </c>
    </row>
    <row r="18" spans="1:7" ht="25.5">
      <c r="A18" s="255"/>
      <c r="B18" s="564" t="s">
        <v>159</v>
      </c>
      <c r="C18" s="117">
        <f>C19</f>
        <v>340</v>
      </c>
      <c r="D18" s="117">
        <f>D19</f>
        <v>340</v>
      </c>
      <c r="E18" s="566">
        <f t="shared" si="0"/>
        <v>100</v>
      </c>
      <c r="F18" s="255"/>
      <c r="G18" s="91"/>
    </row>
    <row r="19" spans="1:7" ht="54.75" customHeight="1">
      <c r="A19" s="255"/>
      <c r="B19" s="108" t="s">
        <v>160</v>
      </c>
      <c r="C19" s="672">
        <v>340</v>
      </c>
      <c r="D19" s="672">
        <v>340</v>
      </c>
      <c r="E19" s="673">
        <f t="shared" si="0"/>
        <v>100</v>
      </c>
      <c r="F19" s="337"/>
      <c r="G19" s="337" t="s">
        <v>1210</v>
      </c>
    </row>
    <row r="20" spans="1:7" ht="38.25">
      <c r="A20" s="638">
        <v>2</v>
      </c>
      <c r="B20" s="733" t="s">
        <v>976</v>
      </c>
      <c r="C20" s="675">
        <f>SUM(C21+C22+C27)</f>
        <v>7589.8119999999999</v>
      </c>
      <c r="D20" s="675">
        <f>SUM(D21+D22+D27)</f>
        <v>7490.4231399999999</v>
      </c>
      <c r="E20" s="689">
        <f t="shared" ref="E20:E28" si="1">SUM(D20/C20*100)</f>
        <v>98.690496418093105</v>
      </c>
      <c r="F20" s="688" t="s">
        <v>1230</v>
      </c>
      <c r="G20" s="745" t="s">
        <v>1104</v>
      </c>
    </row>
    <row r="21" spans="1:7" ht="29.25" customHeight="1">
      <c r="A21" s="221"/>
      <c r="B21" s="660" t="s">
        <v>977</v>
      </c>
      <c r="C21" s="614">
        <v>6679.8119999999999</v>
      </c>
      <c r="D21" s="614">
        <v>6670.5031399999998</v>
      </c>
      <c r="E21" s="566">
        <f t="shared" si="1"/>
        <v>99.860641886328537</v>
      </c>
      <c r="F21" s="248"/>
      <c r="G21" s="683"/>
    </row>
    <row r="22" spans="1:7" ht="38.25">
      <c r="A22" s="606">
        <v>1</v>
      </c>
      <c r="B22" s="741" t="s">
        <v>979</v>
      </c>
      <c r="C22" s="614">
        <f>SUM(C23:C26)</f>
        <v>85.686000000000007</v>
      </c>
      <c r="D22" s="614">
        <f>SUM(D23:D26)</f>
        <v>85.686000000000007</v>
      </c>
      <c r="E22" s="566">
        <f t="shared" si="1"/>
        <v>100</v>
      </c>
      <c r="F22" s="285" t="s">
        <v>1225</v>
      </c>
      <c r="G22" s="683"/>
    </row>
    <row r="23" spans="1:7" ht="76.5">
      <c r="A23" s="46"/>
      <c r="B23" s="660" t="s">
        <v>980</v>
      </c>
      <c r="C23" s="614">
        <v>53.747999999999998</v>
      </c>
      <c r="D23" s="614">
        <v>53.747999999999998</v>
      </c>
      <c r="E23" s="566">
        <f t="shared" si="1"/>
        <v>100</v>
      </c>
      <c r="F23" s="285" t="s">
        <v>1226</v>
      </c>
      <c r="G23" s="738" t="s">
        <v>1141</v>
      </c>
    </row>
    <row r="24" spans="1:7" ht="38.25">
      <c r="A24" s="46"/>
      <c r="B24" s="660" t="s">
        <v>981</v>
      </c>
      <c r="C24" s="614">
        <v>5.5</v>
      </c>
      <c r="D24" s="614">
        <v>5.5</v>
      </c>
      <c r="E24" s="566">
        <f t="shared" si="1"/>
        <v>100</v>
      </c>
      <c r="F24" s="330" t="s">
        <v>1227</v>
      </c>
      <c r="G24" s="683" t="s">
        <v>1154</v>
      </c>
    </row>
    <row r="25" spans="1:7" ht="38.25">
      <c r="A25" s="46"/>
      <c r="B25" s="660" t="s">
        <v>982</v>
      </c>
      <c r="C25" s="614">
        <v>14.72</v>
      </c>
      <c r="D25" s="614">
        <v>14.72</v>
      </c>
      <c r="E25" s="566">
        <f t="shared" si="1"/>
        <v>100</v>
      </c>
      <c r="F25" s="330" t="s">
        <v>1228</v>
      </c>
      <c r="G25" s="683" t="s">
        <v>1155</v>
      </c>
    </row>
    <row r="26" spans="1:7" ht="38.25">
      <c r="A26" s="46"/>
      <c r="B26" s="660" t="s">
        <v>1157</v>
      </c>
      <c r="C26" s="614">
        <v>11.718</v>
      </c>
      <c r="D26" s="614">
        <v>11.718</v>
      </c>
      <c r="E26" s="566">
        <f t="shared" si="1"/>
        <v>100</v>
      </c>
      <c r="F26" s="330" t="s">
        <v>1229</v>
      </c>
      <c r="G26" s="683" t="s">
        <v>1158</v>
      </c>
    </row>
    <row r="27" spans="1:7" ht="38.25">
      <c r="A27" s="606">
        <v>2</v>
      </c>
      <c r="B27" s="741" t="s">
        <v>984</v>
      </c>
      <c r="C27" s="614">
        <f>SUM(C28:C32)</f>
        <v>824.31399999999996</v>
      </c>
      <c r="D27" s="614">
        <f>SUM(D28:D32)</f>
        <v>734.23400000000004</v>
      </c>
      <c r="E27" s="566">
        <f t="shared" si="1"/>
        <v>89.072125427931596</v>
      </c>
      <c r="F27" s="331" t="s">
        <v>1231</v>
      </c>
      <c r="G27" s="683"/>
    </row>
    <row r="28" spans="1:7" ht="63.75">
      <c r="A28" s="221"/>
      <c r="B28" s="942" t="s">
        <v>985</v>
      </c>
      <c r="C28" s="949">
        <v>535.28</v>
      </c>
      <c r="D28" s="952">
        <v>535.20000000000005</v>
      </c>
      <c r="E28" s="955">
        <f t="shared" si="1"/>
        <v>99.985054550889259</v>
      </c>
      <c r="F28" s="496" t="s">
        <v>1232</v>
      </c>
      <c r="G28" s="683" t="s">
        <v>1156</v>
      </c>
    </row>
    <row r="29" spans="1:7" ht="41.25" customHeight="1">
      <c r="A29" s="221"/>
      <c r="B29" s="943"/>
      <c r="C29" s="950"/>
      <c r="D29" s="953"/>
      <c r="E29" s="956"/>
      <c r="F29" s="496" t="s">
        <v>1233</v>
      </c>
      <c r="G29" s="108" t="s">
        <v>1150</v>
      </c>
    </row>
    <row r="30" spans="1:7" ht="50.25" customHeight="1">
      <c r="A30" s="221"/>
      <c r="B30" s="944"/>
      <c r="C30" s="951"/>
      <c r="D30" s="954"/>
      <c r="E30" s="957"/>
      <c r="F30" s="496" t="s">
        <v>1234</v>
      </c>
      <c r="G30" s="939" t="s">
        <v>987</v>
      </c>
    </row>
    <row r="31" spans="1:7" ht="33.75" customHeight="1">
      <c r="A31" s="221"/>
      <c r="B31" s="660" t="s">
        <v>415</v>
      </c>
      <c r="C31" s="614">
        <v>119.03400000000001</v>
      </c>
      <c r="D31" s="614">
        <v>119.03400000000001</v>
      </c>
      <c r="E31" s="566">
        <f>SUM(D31/C31*100)</f>
        <v>100</v>
      </c>
      <c r="F31" s="496" t="s">
        <v>1235</v>
      </c>
      <c r="G31" s="940"/>
    </row>
    <row r="32" spans="1:7" ht="72" customHeight="1">
      <c r="A32" s="221"/>
      <c r="B32" s="942" t="s">
        <v>986</v>
      </c>
      <c r="C32" s="945">
        <v>170</v>
      </c>
      <c r="D32" s="945">
        <v>80</v>
      </c>
      <c r="E32" s="947">
        <f>SUM(D32/C32*100)</f>
        <v>47.058823529411761</v>
      </c>
      <c r="F32" s="496" t="s">
        <v>1236</v>
      </c>
      <c r="G32" s="940"/>
    </row>
    <row r="33" spans="1:7" ht="51" customHeight="1">
      <c r="A33" s="221"/>
      <c r="B33" s="944"/>
      <c r="C33" s="946"/>
      <c r="D33" s="946"/>
      <c r="E33" s="948"/>
      <c r="F33" s="496" t="s">
        <v>1237</v>
      </c>
      <c r="G33" s="940"/>
    </row>
    <row r="34" spans="1:7" ht="52.5" customHeight="1">
      <c r="A34" s="221"/>
      <c r="B34" s="740"/>
      <c r="C34" s="614"/>
      <c r="D34" s="614"/>
      <c r="E34" s="566"/>
      <c r="F34" s="330" t="s">
        <v>1238</v>
      </c>
      <c r="G34" s="941"/>
    </row>
    <row r="35" spans="1:7" ht="24" customHeight="1">
      <c r="A35" s="221"/>
      <c r="B35" s="740"/>
      <c r="C35" s="614"/>
      <c r="D35" s="614"/>
      <c r="E35" s="566"/>
      <c r="F35" s="330" t="s">
        <v>1239</v>
      </c>
      <c r="G35" s="248"/>
    </row>
    <row r="36" spans="1:7" ht="24" customHeight="1">
      <c r="A36" s="221"/>
      <c r="B36" s="740"/>
      <c r="C36" s="614"/>
      <c r="D36" s="614"/>
      <c r="E36" s="566"/>
      <c r="F36" s="330" t="s">
        <v>1240</v>
      </c>
      <c r="G36" s="248"/>
    </row>
    <row r="37" spans="1:7" ht="25.5">
      <c r="A37" s="737">
        <v>3</v>
      </c>
      <c r="B37" s="120" t="s">
        <v>116</v>
      </c>
      <c r="C37" s="653">
        <f>C38+C41+C45+C50+C55</f>
        <v>630.38499999999999</v>
      </c>
      <c r="D37" s="653">
        <f>D38+D41+D45+D50+D55</f>
        <v>627.1880000000001</v>
      </c>
      <c r="E37" s="571">
        <f>D37*100/C37</f>
        <v>99.492849607779391</v>
      </c>
      <c r="F37" s="561" t="s">
        <v>1251</v>
      </c>
      <c r="G37" s="680" t="s">
        <v>1123</v>
      </c>
    </row>
    <row r="38" spans="1:7" ht="27.75" customHeight="1">
      <c r="A38" s="255"/>
      <c r="B38" s="94" t="s">
        <v>118</v>
      </c>
      <c r="C38" s="654">
        <f>C39+C40</f>
        <v>105</v>
      </c>
      <c r="D38" s="654">
        <f>D39+D40</f>
        <v>101.8</v>
      </c>
      <c r="E38" s="572">
        <f>D38*100/C38</f>
        <v>96.952380952380949</v>
      </c>
      <c r="F38" s="936" t="s">
        <v>1242</v>
      </c>
      <c r="G38" s="91"/>
    </row>
    <row r="39" spans="1:7" ht="38.25">
      <c r="A39" s="255"/>
      <c r="B39" s="108" t="s">
        <v>119</v>
      </c>
      <c r="C39" s="117">
        <v>5</v>
      </c>
      <c r="D39" s="117">
        <v>1.8</v>
      </c>
      <c r="E39" s="572">
        <f t="shared" ref="E39:E59" si="2">D39*100/C39</f>
        <v>36</v>
      </c>
      <c r="F39" s="937"/>
      <c r="G39" s="255" t="s">
        <v>988</v>
      </c>
    </row>
    <row r="40" spans="1:7" ht="41.25" customHeight="1">
      <c r="A40" s="255"/>
      <c r="B40" s="99" t="s">
        <v>120</v>
      </c>
      <c r="C40" s="117">
        <v>100</v>
      </c>
      <c r="D40" s="117">
        <v>100</v>
      </c>
      <c r="E40" s="572">
        <f t="shared" si="2"/>
        <v>100</v>
      </c>
      <c r="F40" s="345" t="s">
        <v>1243</v>
      </c>
      <c r="G40" s="91"/>
    </row>
    <row r="41" spans="1:7" ht="59.25" customHeight="1">
      <c r="A41" s="255"/>
      <c r="B41" s="661" t="s">
        <v>122</v>
      </c>
      <c r="C41" s="654">
        <f>C42+C43+C44</f>
        <v>302.75</v>
      </c>
      <c r="D41" s="654">
        <f>D42+D43+D44</f>
        <v>302.75</v>
      </c>
      <c r="E41" s="572">
        <f t="shared" si="2"/>
        <v>100</v>
      </c>
      <c r="F41" s="763" t="s">
        <v>1244</v>
      </c>
      <c r="G41" s="91"/>
    </row>
    <row r="42" spans="1:7" ht="68.25" customHeight="1">
      <c r="A42" s="255"/>
      <c r="B42" s="97" t="s">
        <v>123</v>
      </c>
      <c r="C42" s="117">
        <v>19.75</v>
      </c>
      <c r="D42" s="117">
        <v>19.75</v>
      </c>
      <c r="E42" s="572">
        <f t="shared" si="2"/>
        <v>100</v>
      </c>
      <c r="F42" s="763" t="s">
        <v>1245</v>
      </c>
      <c r="G42" s="738" t="s">
        <v>1134</v>
      </c>
    </row>
    <row r="43" spans="1:7" ht="69" customHeight="1">
      <c r="A43" s="221"/>
      <c r="B43" s="97" t="s">
        <v>124</v>
      </c>
      <c r="C43" s="117">
        <v>283</v>
      </c>
      <c r="D43" s="117">
        <v>283</v>
      </c>
      <c r="E43" s="572">
        <f t="shared" si="2"/>
        <v>100</v>
      </c>
      <c r="F43" s="764" t="s">
        <v>1246</v>
      </c>
      <c r="G43" s="108" t="s">
        <v>1136</v>
      </c>
    </row>
    <row r="44" spans="1:7" ht="63.75">
      <c r="A44" s="91"/>
      <c r="B44" s="97" t="s">
        <v>125</v>
      </c>
      <c r="C44" s="117">
        <v>0</v>
      </c>
      <c r="D44" s="117">
        <v>0</v>
      </c>
      <c r="E44" s="572"/>
      <c r="F44" s="764" t="s">
        <v>1247</v>
      </c>
      <c r="G44" s="91"/>
    </row>
    <row r="45" spans="1:7" ht="63.75">
      <c r="A45" s="91"/>
      <c r="B45" s="100" t="s">
        <v>127</v>
      </c>
      <c r="C45" s="654">
        <f>C46+C47+C48+C49</f>
        <v>80.03</v>
      </c>
      <c r="D45" s="654">
        <f>D46+D47+D48+D49</f>
        <v>80.033000000000001</v>
      </c>
      <c r="E45" s="572">
        <f t="shared" si="2"/>
        <v>100.00374859427714</v>
      </c>
      <c r="F45" s="764" t="s">
        <v>1248</v>
      </c>
      <c r="G45" s="91"/>
    </row>
    <row r="46" spans="1:7" ht="51">
      <c r="A46" s="590"/>
      <c r="B46" s="97" t="s">
        <v>128</v>
      </c>
      <c r="C46" s="117">
        <v>40</v>
      </c>
      <c r="D46" s="117">
        <v>40</v>
      </c>
      <c r="E46" s="572">
        <f t="shared" si="2"/>
        <v>100</v>
      </c>
      <c r="F46" s="765" t="s">
        <v>1249</v>
      </c>
      <c r="G46" s="738" t="s">
        <v>1133</v>
      </c>
    </row>
    <row r="47" spans="1:7" ht="63.75">
      <c r="A47" s="91"/>
      <c r="B47" s="97" t="s">
        <v>129</v>
      </c>
      <c r="C47" s="117">
        <v>0</v>
      </c>
      <c r="D47" s="117">
        <v>0</v>
      </c>
      <c r="E47" s="572"/>
      <c r="F47" s="766" t="s">
        <v>1250</v>
      </c>
      <c r="G47" s="91"/>
    </row>
    <row r="48" spans="1:7" ht="38.25">
      <c r="A48" s="91"/>
      <c r="B48" s="97" t="s">
        <v>130</v>
      </c>
      <c r="C48" s="117">
        <v>40.03</v>
      </c>
      <c r="D48" s="117">
        <v>40.033000000000001</v>
      </c>
      <c r="E48" s="572">
        <f t="shared" si="2"/>
        <v>100.00749437921559</v>
      </c>
      <c r="F48" s="91"/>
      <c r="G48" s="738" t="s">
        <v>1169</v>
      </c>
    </row>
    <row r="49" spans="1:7" ht="63.75">
      <c r="A49" s="91"/>
      <c r="B49" s="97" t="s">
        <v>131</v>
      </c>
      <c r="C49" s="117">
        <v>0</v>
      </c>
      <c r="D49" s="117">
        <v>0</v>
      </c>
      <c r="E49" s="572"/>
      <c r="F49" s="91"/>
      <c r="G49" s="91"/>
    </row>
    <row r="50" spans="1:7" ht="40.5">
      <c r="A50" s="91"/>
      <c r="B50" s="100" t="s">
        <v>133</v>
      </c>
      <c r="C50" s="654">
        <f>C51+C52+C53+C54</f>
        <v>33</v>
      </c>
      <c r="D50" s="654">
        <f>D51+D52+D53+D54</f>
        <v>33</v>
      </c>
      <c r="E50" s="572">
        <f t="shared" si="2"/>
        <v>100</v>
      </c>
      <c r="F50" s="91"/>
      <c r="G50" s="91"/>
    </row>
    <row r="51" spans="1:7" ht="50.25" customHeight="1">
      <c r="A51" s="91"/>
      <c r="B51" s="103" t="s">
        <v>134</v>
      </c>
      <c r="C51" s="117">
        <v>25</v>
      </c>
      <c r="D51" s="117">
        <v>25</v>
      </c>
      <c r="E51" s="572">
        <f t="shared" si="2"/>
        <v>100</v>
      </c>
      <c r="F51" s="91"/>
      <c r="G51" s="337" t="s">
        <v>1170</v>
      </c>
    </row>
    <row r="52" spans="1:7" ht="63.75">
      <c r="A52" s="91"/>
      <c r="B52" s="103" t="s">
        <v>135</v>
      </c>
      <c r="C52" s="655"/>
      <c r="D52" s="655">
        <v>0</v>
      </c>
      <c r="E52" s="572"/>
      <c r="F52" s="91"/>
      <c r="G52" s="91"/>
    </row>
    <row r="53" spans="1:7" ht="25.5">
      <c r="A53" s="91"/>
      <c r="B53" s="97" t="s">
        <v>136</v>
      </c>
      <c r="C53" s="655">
        <v>3</v>
      </c>
      <c r="D53" s="655">
        <v>3</v>
      </c>
      <c r="E53" s="572">
        <f t="shared" si="2"/>
        <v>100</v>
      </c>
      <c r="F53" s="91"/>
      <c r="G53" s="683" t="s">
        <v>1171</v>
      </c>
    </row>
    <row r="54" spans="1:7" ht="51">
      <c r="A54" s="91"/>
      <c r="B54" s="97" t="s">
        <v>137</v>
      </c>
      <c r="C54" s="655">
        <v>5</v>
      </c>
      <c r="D54" s="655">
        <v>5</v>
      </c>
      <c r="E54" s="572">
        <f t="shared" si="2"/>
        <v>100</v>
      </c>
      <c r="F54" s="91"/>
      <c r="G54" s="683" t="s">
        <v>1173</v>
      </c>
    </row>
    <row r="55" spans="1:7" ht="27.75" customHeight="1">
      <c r="A55" s="91"/>
      <c r="B55" s="661" t="s">
        <v>139</v>
      </c>
      <c r="C55" s="654">
        <f>C56+C57+C58+C59</f>
        <v>109.605</v>
      </c>
      <c r="D55" s="654">
        <f>D56+D57+D58+D59</f>
        <v>109.605</v>
      </c>
      <c r="E55" s="572">
        <f t="shared" si="2"/>
        <v>100</v>
      </c>
      <c r="F55" s="91"/>
      <c r="G55" s="91"/>
    </row>
    <row r="56" spans="1:7" ht="51">
      <c r="A56" s="91"/>
      <c r="B56" s="104" t="s">
        <v>140</v>
      </c>
      <c r="C56" s="117">
        <v>0</v>
      </c>
      <c r="D56" s="117">
        <v>0</v>
      </c>
      <c r="E56" s="572"/>
      <c r="F56" s="91"/>
      <c r="G56" s="91"/>
    </row>
    <row r="57" spans="1:7" ht="57.75" customHeight="1">
      <c r="A57" s="91"/>
      <c r="B57" s="97" t="s">
        <v>141</v>
      </c>
      <c r="C57" s="655">
        <v>54.5</v>
      </c>
      <c r="D57" s="655">
        <v>54.5</v>
      </c>
      <c r="E57" s="572">
        <f t="shared" si="2"/>
        <v>100</v>
      </c>
      <c r="F57" s="91"/>
      <c r="G57" s="683" t="s">
        <v>1174</v>
      </c>
    </row>
    <row r="58" spans="1:7" ht="40.5" customHeight="1">
      <c r="A58" s="91"/>
      <c r="B58" s="97" t="s">
        <v>142</v>
      </c>
      <c r="C58" s="655">
        <v>30</v>
      </c>
      <c r="D58" s="655">
        <v>30</v>
      </c>
      <c r="E58" s="572">
        <f t="shared" si="2"/>
        <v>100</v>
      </c>
      <c r="F58" s="91"/>
      <c r="G58" s="683" t="s">
        <v>1135</v>
      </c>
    </row>
    <row r="59" spans="1:7" ht="64.5" customHeight="1">
      <c r="A59" s="91"/>
      <c r="B59" s="97" t="s">
        <v>143</v>
      </c>
      <c r="C59" s="655">
        <v>25.105</v>
      </c>
      <c r="D59" s="655">
        <v>25.105</v>
      </c>
      <c r="E59" s="572">
        <f t="shared" si="2"/>
        <v>100</v>
      </c>
      <c r="F59" s="91"/>
      <c r="G59" s="683" t="s">
        <v>1172</v>
      </c>
    </row>
    <row r="60" spans="1:7" ht="44.25" customHeight="1">
      <c r="A60" s="674">
        <v>4</v>
      </c>
      <c r="B60" s="636" t="s">
        <v>869</v>
      </c>
      <c r="C60" s="675">
        <f>SUM(C61+C62+C67)+C78+C79+C80+C81</f>
        <v>240</v>
      </c>
      <c r="D60" s="675">
        <f>SUM(D61+D62+D67)+D78+D79+D80+D81</f>
        <v>240</v>
      </c>
      <c r="E60" s="676">
        <f>SUM(D60/C60*100)</f>
        <v>100</v>
      </c>
      <c r="F60" s="688" t="s">
        <v>1252</v>
      </c>
      <c r="G60" s="677" t="s">
        <v>1162</v>
      </c>
    </row>
    <row r="61" spans="1:7" ht="42" customHeight="1">
      <c r="A61" s="338">
        <v>1</v>
      </c>
      <c r="B61" s="767" t="s">
        <v>285</v>
      </c>
      <c r="C61" s="614">
        <v>130</v>
      </c>
      <c r="D61" s="614">
        <v>130</v>
      </c>
      <c r="E61" s="241">
        <f>SUM(D61/C61*100)</f>
        <v>100</v>
      </c>
      <c r="F61" s="768" t="s">
        <v>1253</v>
      </c>
      <c r="G61" s="683" t="s">
        <v>1124</v>
      </c>
    </row>
    <row r="62" spans="1:7" ht="25.5">
      <c r="A62" s="46">
        <v>2</v>
      </c>
      <c r="B62" s="605" t="s">
        <v>989</v>
      </c>
      <c r="C62" s="614">
        <f>SUM(C63:C66)</f>
        <v>40</v>
      </c>
      <c r="D62" s="614">
        <f>SUM(D63:D66)</f>
        <v>40</v>
      </c>
      <c r="E62" s="241">
        <f t="shared" ref="E62:E77" si="3">SUM(D62/C62*100)</f>
        <v>100</v>
      </c>
      <c r="F62" s="769" t="s">
        <v>1254</v>
      </c>
      <c r="G62" s="91"/>
    </row>
    <row r="63" spans="1:7">
      <c r="A63" s="46"/>
      <c r="B63" s="573" t="s">
        <v>990</v>
      </c>
      <c r="C63" s="614">
        <v>5</v>
      </c>
      <c r="D63" s="231">
        <v>5</v>
      </c>
      <c r="E63" s="241">
        <f t="shared" si="3"/>
        <v>100</v>
      </c>
      <c r="F63" s="769" t="s">
        <v>1255</v>
      </c>
      <c r="G63" s="91"/>
    </row>
    <row r="64" spans="1:7" ht="107.25" customHeight="1">
      <c r="A64" s="338"/>
      <c r="B64" s="342" t="s">
        <v>991</v>
      </c>
      <c r="C64" s="614">
        <v>5</v>
      </c>
      <c r="D64" s="614">
        <v>5</v>
      </c>
      <c r="E64" s="241">
        <f t="shared" si="3"/>
        <v>100</v>
      </c>
      <c r="F64" s="762" t="s">
        <v>1256</v>
      </c>
      <c r="G64" s="337" t="s">
        <v>1125</v>
      </c>
    </row>
    <row r="65" spans="1:7" ht="37.5" customHeight="1">
      <c r="A65" s="46"/>
      <c r="B65" s="342" t="s">
        <v>992</v>
      </c>
      <c r="C65" s="612">
        <v>10</v>
      </c>
      <c r="D65" s="612">
        <v>10</v>
      </c>
      <c r="E65" s="682">
        <f t="shared" si="3"/>
        <v>100</v>
      </c>
      <c r="F65" s="762" t="s">
        <v>1259</v>
      </c>
      <c r="G65" s="337" t="s">
        <v>1126</v>
      </c>
    </row>
    <row r="66" spans="1:7" ht="38.25">
      <c r="A66" s="46"/>
      <c r="B66" s="573" t="s">
        <v>288</v>
      </c>
      <c r="C66" s="614">
        <v>20</v>
      </c>
      <c r="D66" s="614">
        <v>20</v>
      </c>
      <c r="E66" s="241">
        <f t="shared" si="3"/>
        <v>100</v>
      </c>
      <c r="F66" s="762" t="s">
        <v>1258</v>
      </c>
      <c r="G66" s="91" t="s">
        <v>1183</v>
      </c>
    </row>
    <row r="67" spans="1:7" ht="39" customHeight="1">
      <c r="A67" s="248">
        <v>3</v>
      </c>
      <c r="B67" s="741" t="s">
        <v>993</v>
      </c>
      <c r="C67" s="231">
        <f>SUM(C68:C77)</f>
        <v>33.777999999999999</v>
      </c>
      <c r="D67" s="231">
        <f>SUM(D68:D77)</f>
        <v>33.777999999999999</v>
      </c>
      <c r="E67" s="241">
        <f t="shared" si="3"/>
        <v>100</v>
      </c>
      <c r="F67" s="762" t="s">
        <v>1257</v>
      </c>
      <c r="G67" s="967"/>
    </row>
    <row r="68" spans="1:7" ht="51" hidden="1">
      <c r="A68" s="46"/>
      <c r="B68" s="108" t="s">
        <v>994</v>
      </c>
      <c r="C68" s="255">
        <v>21.777999999999999</v>
      </c>
      <c r="D68" s="255">
        <v>21.777999999999999</v>
      </c>
      <c r="E68" s="241">
        <f t="shared" si="3"/>
        <v>100</v>
      </c>
      <c r="F68" s="46"/>
      <c r="G68" s="968"/>
    </row>
    <row r="69" spans="1:7" ht="25.5" hidden="1">
      <c r="A69" s="338"/>
      <c r="B69" s="108" t="s">
        <v>995</v>
      </c>
      <c r="C69" s="255">
        <v>2</v>
      </c>
      <c r="D69" s="255">
        <v>2</v>
      </c>
      <c r="E69" s="241">
        <f t="shared" si="3"/>
        <v>100</v>
      </c>
      <c r="F69" s="46"/>
      <c r="G69" s="968"/>
    </row>
    <row r="70" spans="1:7" ht="25.5" hidden="1">
      <c r="A70" s="338"/>
      <c r="B70" s="108" t="s">
        <v>996</v>
      </c>
      <c r="C70" s="255">
        <v>1</v>
      </c>
      <c r="D70" s="255">
        <v>1</v>
      </c>
      <c r="E70" s="241">
        <f t="shared" si="3"/>
        <v>100</v>
      </c>
      <c r="F70" s="46"/>
      <c r="G70" s="968"/>
    </row>
    <row r="71" spans="1:7" ht="25.5" hidden="1">
      <c r="A71" s="46"/>
      <c r="B71" s="108" t="s">
        <v>997</v>
      </c>
      <c r="C71" s="255">
        <v>2</v>
      </c>
      <c r="D71" s="255">
        <v>2</v>
      </c>
      <c r="E71" s="241">
        <f t="shared" si="3"/>
        <v>100</v>
      </c>
      <c r="F71" s="46"/>
      <c r="G71" s="968"/>
    </row>
    <row r="72" spans="1:7" ht="25.5" hidden="1">
      <c r="A72" s="338"/>
      <c r="B72" s="108" t="s">
        <v>998</v>
      </c>
      <c r="C72" s="255">
        <v>1</v>
      </c>
      <c r="D72" s="255">
        <v>1</v>
      </c>
      <c r="E72" s="241">
        <f t="shared" si="3"/>
        <v>100</v>
      </c>
      <c r="F72" s="46"/>
      <c r="G72" s="968"/>
    </row>
    <row r="73" spans="1:7" hidden="1">
      <c r="A73" s="338"/>
      <c r="B73" s="108" t="s">
        <v>999</v>
      </c>
      <c r="C73" s="255">
        <v>1</v>
      </c>
      <c r="D73" s="255">
        <v>1</v>
      </c>
      <c r="E73" s="241">
        <f t="shared" si="3"/>
        <v>100</v>
      </c>
      <c r="F73" s="46"/>
      <c r="G73" s="968"/>
    </row>
    <row r="74" spans="1:7" hidden="1">
      <c r="A74" s="338"/>
      <c r="B74" s="108" t="s">
        <v>1000</v>
      </c>
      <c r="C74" s="255">
        <v>2</v>
      </c>
      <c r="D74" s="255">
        <v>2</v>
      </c>
      <c r="E74" s="241">
        <f t="shared" si="3"/>
        <v>100</v>
      </c>
      <c r="F74" s="46"/>
      <c r="G74" s="968"/>
    </row>
    <row r="75" spans="1:7" ht="25.5" hidden="1">
      <c r="A75" s="338"/>
      <c r="B75" s="108" t="s">
        <v>1001</v>
      </c>
      <c r="C75" s="255">
        <v>1</v>
      </c>
      <c r="D75" s="255">
        <v>1</v>
      </c>
      <c r="E75" s="241">
        <f t="shared" si="3"/>
        <v>100</v>
      </c>
      <c r="F75" s="46"/>
      <c r="G75" s="968"/>
    </row>
    <row r="76" spans="1:7" hidden="1">
      <c r="A76" s="338"/>
      <c r="B76" s="108" t="s">
        <v>1002</v>
      </c>
      <c r="C76" s="255">
        <v>1</v>
      </c>
      <c r="D76" s="255">
        <v>1</v>
      </c>
      <c r="E76" s="241">
        <f t="shared" si="3"/>
        <v>100</v>
      </c>
      <c r="F76" s="46"/>
      <c r="G76" s="968"/>
    </row>
    <row r="77" spans="1:7" hidden="1">
      <c r="A77" s="592"/>
      <c r="B77" s="106" t="s">
        <v>1003</v>
      </c>
      <c r="C77" s="656">
        <v>1</v>
      </c>
      <c r="D77" s="656">
        <v>1</v>
      </c>
      <c r="E77" s="657">
        <f t="shared" si="3"/>
        <v>100</v>
      </c>
      <c r="F77" s="594"/>
      <c r="G77" s="968"/>
    </row>
    <row r="78" spans="1:7" ht="38.25" hidden="1">
      <c r="A78" s="338"/>
      <c r="B78" s="660" t="s">
        <v>1004</v>
      </c>
      <c r="C78" s="255">
        <v>6.2220000000000004</v>
      </c>
      <c r="D78" s="255">
        <v>6.2220000000000004</v>
      </c>
      <c r="E78" s="241"/>
      <c r="F78" s="46"/>
      <c r="G78" s="969"/>
    </row>
    <row r="79" spans="1:7" ht="38.25" hidden="1">
      <c r="A79" s="338"/>
      <c r="B79" s="652" t="s">
        <v>1005</v>
      </c>
      <c r="C79" s="255">
        <v>6</v>
      </c>
      <c r="D79" s="255">
        <v>6</v>
      </c>
      <c r="E79" s="241"/>
      <c r="F79" s="46"/>
      <c r="G79" s="91" t="s">
        <v>1182</v>
      </c>
    </row>
    <row r="80" spans="1:7" ht="25.5" hidden="1">
      <c r="A80" s="338"/>
      <c r="B80" s="652" t="s">
        <v>1006</v>
      </c>
      <c r="C80" s="255">
        <v>20</v>
      </c>
      <c r="D80" s="255">
        <v>20</v>
      </c>
      <c r="E80" s="241"/>
      <c r="F80" s="46"/>
      <c r="G80" s="91" t="s">
        <v>1181</v>
      </c>
    </row>
    <row r="81" spans="1:7" ht="25.5" hidden="1">
      <c r="A81" s="338"/>
      <c r="B81" s="652" t="s">
        <v>1007</v>
      </c>
      <c r="C81" s="255">
        <v>4</v>
      </c>
      <c r="D81" s="255">
        <v>4</v>
      </c>
      <c r="E81" s="241"/>
      <c r="F81" s="46"/>
      <c r="G81" s="91"/>
    </row>
    <row r="82" spans="1:7" ht="63.75">
      <c r="A82" s="221">
        <v>5</v>
      </c>
      <c r="B82" s="678" t="s">
        <v>187</v>
      </c>
      <c r="C82" s="679">
        <f>SUM(C84)</f>
        <v>579.625</v>
      </c>
      <c r="D82" s="679">
        <f>SUM(D84)</f>
        <v>579.625</v>
      </c>
      <c r="E82" s="676">
        <f>SUM(D82/C82*100)</f>
        <v>100</v>
      </c>
      <c r="F82" s="688" t="s">
        <v>1260</v>
      </c>
      <c r="G82" s="744" t="s">
        <v>1137</v>
      </c>
    </row>
    <row r="83" spans="1:7" ht="39.75" customHeight="1">
      <c r="A83" s="221"/>
      <c r="B83" s="570" t="s">
        <v>188</v>
      </c>
      <c r="C83" s="119">
        <v>0</v>
      </c>
      <c r="D83" s="119">
        <v>0</v>
      </c>
      <c r="E83" s="241"/>
      <c r="F83" s="770" t="s">
        <v>1261</v>
      </c>
      <c r="G83" s="936" t="s">
        <v>1110</v>
      </c>
    </row>
    <row r="84" spans="1:7" ht="51">
      <c r="A84" s="595"/>
      <c r="B84" s="570" t="s">
        <v>189</v>
      </c>
      <c r="C84" s="117">
        <f>SUM(C85:C91)</f>
        <v>579.625</v>
      </c>
      <c r="D84" s="117">
        <f>SUM(D85:D91)</f>
        <v>579.625</v>
      </c>
      <c r="E84" s="241">
        <f t="shared" ref="E84:E89" si="4">SUM(D84/C84*100)</f>
        <v>100</v>
      </c>
      <c r="F84" s="771" t="s">
        <v>1262</v>
      </c>
      <c r="G84" s="938"/>
    </row>
    <row r="85" spans="1:7" ht="82.5" customHeight="1">
      <c r="A85" s="595"/>
      <c r="B85" s="143" t="s">
        <v>190</v>
      </c>
      <c r="C85" s="658">
        <v>496.8</v>
      </c>
      <c r="D85" s="658">
        <v>496.8</v>
      </c>
      <c r="E85" s="241">
        <f t="shared" si="4"/>
        <v>100</v>
      </c>
      <c r="F85" s="771" t="s">
        <v>1263</v>
      </c>
      <c r="G85" s="937"/>
    </row>
    <row r="86" spans="1:7" ht="89.25">
      <c r="A86" s="595"/>
      <c r="B86" s="681" t="s">
        <v>191</v>
      </c>
      <c r="C86" s="757">
        <v>29.625</v>
      </c>
      <c r="D86" s="757">
        <v>29.625</v>
      </c>
      <c r="E86" s="241">
        <f t="shared" si="4"/>
        <v>100</v>
      </c>
      <c r="F86" s="369" t="s">
        <v>1264</v>
      </c>
      <c r="G86" s="337"/>
    </row>
    <row r="87" spans="1:7" ht="55.5" customHeight="1">
      <c r="A87" s="595"/>
      <c r="B87" s="681" t="s">
        <v>192</v>
      </c>
      <c r="C87" s="117">
        <v>15</v>
      </c>
      <c r="D87" s="117">
        <v>15</v>
      </c>
      <c r="E87" s="241">
        <f t="shared" si="4"/>
        <v>100</v>
      </c>
      <c r="F87" s="49" t="s">
        <v>1265</v>
      </c>
      <c r="G87" s="683"/>
    </row>
    <row r="88" spans="1:7" ht="77.25" customHeight="1">
      <c r="A88" s="595"/>
      <c r="B88" s="648" t="s">
        <v>193</v>
      </c>
      <c r="C88" s="654">
        <v>10</v>
      </c>
      <c r="D88" s="654">
        <v>10</v>
      </c>
      <c r="E88" s="241">
        <f t="shared" si="4"/>
        <v>100</v>
      </c>
      <c r="F88" s="772" t="s">
        <v>1266</v>
      </c>
      <c r="G88" s="683"/>
    </row>
    <row r="89" spans="1:7" ht="78" customHeight="1">
      <c r="A89" s="221"/>
      <c r="B89" s="681" t="s">
        <v>194</v>
      </c>
      <c r="C89" s="758">
        <v>28.2</v>
      </c>
      <c r="D89" s="758">
        <v>28.2</v>
      </c>
      <c r="E89" s="241">
        <f t="shared" si="4"/>
        <v>100</v>
      </c>
      <c r="F89" s="369" t="s">
        <v>1267</v>
      </c>
      <c r="G89" s="762" t="s">
        <v>1143</v>
      </c>
    </row>
    <row r="90" spans="1:7" ht="51" hidden="1">
      <c r="A90" s="401"/>
      <c r="B90" s="681" t="s">
        <v>195</v>
      </c>
      <c r="C90" s="672"/>
      <c r="D90" s="672"/>
      <c r="E90" s="682"/>
      <c r="F90" s="683"/>
      <c r="G90" s="683"/>
    </row>
    <row r="91" spans="1:7" ht="51" hidden="1">
      <c r="A91" s="401"/>
      <c r="B91" s="681" t="s">
        <v>196</v>
      </c>
      <c r="C91" s="684">
        <v>0</v>
      </c>
      <c r="D91" s="684">
        <v>0</v>
      </c>
      <c r="E91" s="682"/>
      <c r="F91" s="683"/>
      <c r="G91" s="683"/>
    </row>
    <row r="92" spans="1:7" ht="38.25" hidden="1">
      <c r="A92" s="86"/>
      <c r="B92" s="681" t="s">
        <v>197</v>
      </c>
      <c r="C92" s="686">
        <v>0</v>
      </c>
      <c r="D92" s="686">
        <v>0</v>
      </c>
      <c r="E92" s="682"/>
      <c r="F92" s="683"/>
      <c r="G92" s="683"/>
    </row>
    <row r="93" spans="1:7" hidden="1">
      <c r="A93" s="91"/>
      <c r="B93" s="681" t="s">
        <v>198</v>
      </c>
      <c r="C93" s="687">
        <v>0</v>
      </c>
      <c r="D93" s="687">
        <v>0</v>
      </c>
      <c r="E93" s="682"/>
      <c r="F93" s="683"/>
      <c r="G93" s="683"/>
    </row>
    <row r="94" spans="1:7" ht="38.25" hidden="1">
      <c r="A94" s="91"/>
      <c r="B94" s="143" t="s">
        <v>199</v>
      </c>
      <c r="C94" s="687">
        <v>0</v>
      </c>
      <c r="D94" s="687">
        <v>0</v>
      </c>
      <c r="E94" s="682"/>
      <c r="F94" s="683"/>
      <c r="G94" s="683"/>
    </row>
    <row r="95" spans="1:7" ht="76.5" hidden="1">
      <c r="A95" s="86"/>
      <c r="B95" s="143" t="s">
        <v>200</v>
      </c>
      <c r="C95" s="672">
        <v>0</v>
      </c>
      <c r="D95" s="672">
        <v>0</v>
      </c>
      <c r="E95" s="682"/>
      <c r="F95" s="683"/>
      <c r="G95" s="683"/>
    </row>
    <row r="96" spans="1:7" ht="51">
      <c r="A96" s="638">
        <v>6</v>
      </c>
      <c r="B96" s="733" t="s">
        <v>1008</v>
      </c>
      <c r="C96" s="561">
        <f>SUM(C97:C104)</f>
        <v>1027.777</v>
      </c>
      <c r="D96" s="561">
        <f>SUM(D97:D104)</f>
        <v>1027.777</v>
      </c>
      <c r="E96" s="563">
        <f t="shared" ref="E96:E104" si="5">SUM(D96/C96*100)</f>
        <v>100</v>
      </c>
      <c r="F96" s="688" t="s">
        <v>1260</v>
      </c>
      <c r="G96" s="744" t="s">
        <v>1138</v>
      </c>
    </row>
    <row r="97" spans="1:7" ht="89.25" customHeight="1">
      <c r="A97" s="337">
        <v>1</v>
      </c>
      <c r="B97" s="83" t="s">
        <v>1009</v>
      </c>
      <c r="C97" s="248">
        <v>373.16</v>
      </c>
      <c r="D97" s="248">
        <v>373.16</v>
      </c>
      <c r="E97" s="668">
        <f t="shared" si="5"/>
        <v>100</v>
      </c>
      <c r="F97" s="337" t="s">
        <v>1205</v>
      </c>
      <c r="G97" s="742" t="s">
        <v>1164</v>
      </c>
    </row>
    <row r="98" spans="1:7" ht="114.75">
      <c r="A98" s="337">
        <v>2</v>
      </c>
      <c r="B98" s="83" t="s">
        <v>1066</v>
      </c>
      <c r="C98" s="616">
        <v>226.5</v>
      </c>
      <c r="D98" s="616">
        <v>226.5</v>
      </c>
      <c r="E98" s="668">
        <f t="shared" si="5"/>
        <v>100</v>
      </c>
      <c r="F98" s="750" t="s">
        <v>1207</v>
      </c>
      <c r="G98" s="337" t="s">
        <v>1177</v>
      </c>
    </row>
    <row r="99" spans="1:7" ht="76.5">
      <c r="A99" s="337">
        <v>3</v>
      </c>
      <c r="B99" s="342" t="s">
        <v>1010</v>
      </c>
      <c r="C99" s="248">
        <v>99.9</v>
      </c>
      <c r="D99" s="248">
        <v>99.9</v>
      </c>
      <c r="E99" s="668">
        <f t="shared" si="5"/>
        <v>100</v>
      </c>
      <c r="F99" s="337" t="s">
        <v>1206</v>
      </c>
      <c r="G99" s="337" t="s">
        <v>1167</v>
      </c>
    </row>
    <row r="100" spans="1:7" ht="159.75" customHeight="1">
      <c r="A100" s="221">
        <v>4</v>
      </c>
      <c r="B100" s="83" t="s">
        <v>206</v>
      </c>
      <c r="C100" s="248">
        <v>35</v>
      </c>
      <c r="D100" s="248">
        <v>35</v>
      </c>
      <c r="E100" s="668">
        <f t="shared" si="5"/>
        <v>100</v>
      </c>
      <c r="F100" s="337" t="s">
        <v>1203</v>
      </c>
      <c r="G100" s="337" t="s">
        <v>1175</v>
      </c>
    </row>
    <row r="101" spans="1:7" ht="72.75" customHeight="1">
      <c r="A101" s="337">
        <v>5</v>
      </c>
      <c r="B101" s="83" t="s">
        <v>1011</v>
      </c>
      <c r="C101" s="616">
        <v>121.337</v>
      </c>
      <c r="D101" s="616">
        <v>121.337</v>
      </c>
      <c r="E101" s="668">
        <f t="shared" si="5"/>
        <v>100</v>
      </c>
      <c r="F101" s="337" t="s">
        <v>1204</v>
      </c>
      <c r="G101" s="337" t="s">
        <v>1176</v>
      </c>
    </row>
    <row r="102" spans="1:7" ht="102">
      <c r="A102" s="337">
        <v>6</v>
      </c>
      <c r="B102" s="83" t="s">
        <v>1012</v>
      </c>
      <c r="C102" s="248">
        <v>33</v>
      </c>
      <c r="D102" s="248">
        <v>33</v>
      </c>
      <c r="E102" s="668">
        <f t="shared" si="5"/>
        <v>100</v>
      </c>
      <c r="F102" s="337" t="s">
        <v>1208</v>
      </c>
      <c r="G102" s="683" t="s">
        <v>1188</v>
      </c>
    </row>
    <row r="103" spans="1:7" ht="63.75">
      <c r="A103" s="337">
        <v>7</v>
      </c>
      <c r="B103" s="83" t="s">
        <v>1013</v>
      </c>
      <c r="C103" s="503">
        <v>111.10299999999999</v>
      </c>
      <c r="D103" s="503">
        <v>111.10299999999999</v>
      </c>
      <c r="E103" s="668">
        <f t="shared" si="5"/>
        <v>100</v>
      </c>
      <c r="F103" s="337" t="s">
        <v>1209</v>
      </c>
      <c r="G103" s="337" t="s">
        <v>1166</v>
      </c>
    </row>
    <row r="104" spans="1:7" ht="51">
      <c r="A104" s="337">
        <v>8</v>
      </c>
      <c r="B104" s="342" t="s">
        <v>1014</v>
      </c>
      <c r="C104" s="503">
        <v>27.777000000000001</v>
      </c>
      <c r="D104" s="503">
        <v>27.777000000000001</v>
      </c>
      <c r="E104" s="668">
        <f t="shared" si="5"/>
        <v>100</v>
      </c>
      <c r="F104" s="337"/>
      <c r="G104" s="337" t="s">
        <v>1165</v>
      </c>
    </row>
    <row r="105" spans="1:7" ht="63.75">
      <c r="A105" s="737">
        <v>7</v>
      </c>
      <c r="B105" s="634" t="s">
        <v>962</v>
      </c>
      <c r="C105" s="688">
        <f>SUM(C106:C119)</f>
        <v>205</v>
      </c>
      <c r="D105" s="688">
        <f>SUM(D106:D119)</f>
        <v>265</v>
      </c>
      <c r="E105" s="689">
        <f>SUM(D105/C105*100)</f>
        <v>129.26829268292684</v>
      </c>
      <c r="F105" s="688" t="s">
        <v>1268</v>
      </c>
      <c r="G105" s="746" t="s">
        <v>1142</v>
      </c>
    </row>
    <row r="106" spans="1:7" ht="80.25" customHeight="1">
      <c r="A106" s="221"/>
      <c r="B106" s="342" t="s">
        <v>1015</v>
      </c>
      <c r="C106" s="248">
        <v>0</v>
      </c>
      <c r="D106" s="248">
        <v>60</v>
      </c>
      <c r="E106" s="248"/>
      <c r="F106" s="83" t="s">
        <v>1269</v>
      </c>
      <c r="G106" s="337" t="s">
        <v>1111</v>
      </c>
    </row>
    <row r="107" spans="1:7" ht="51">
      <c r="A107" s="221"/>
      <c r="B107" s="342" t="s">
        <v>164</v>
      </c>
      <c r="C107" s="248">
        <v>0</v>
      </c>
      <c r="D107" s="248">
        <v>0</v>
      </c>
      <c r="E107" s="248"/>
      <c r="F107" s="83" t="s">
        <v>1270</v>
      </c>
      <c r="G107" s="683"/>
    </row>
    <row r="108" spans="1:7" ht="51.75" customHeight="1">
      <c r="A108" s="221"/>
      <c r="B108" s="342" t="s">
        <v>165</v>
      </c>
      <c r="C108" s="248">
        <v>41.87</v>
      </c>
      <c r="D108" s="248">
        <v>41.87</v>
      </c>
      <c r="E108" s="248">
        <f t="shared" ref="E108:E118" si="6">SUM(D108/C108*100)</f>
        <v>100</v>
      </c>
      <c r="F108" s="83" t="s">
        <v>1271</v>
      </c>
      <c r="G108" s="337" t="s">
        <v>1144</v>
      </c>
    </row>
    <row r="109" spans="1:7" ht="60" customHeight="1">
      <c r="A109" s="221"/>
      <c r="B109" s="342" t="s">
        <v>1016</v>
      </c>
      <c r="C109" s="248">
        <v>82.83</v>
      </c>
      <c r="D109" s="248">
        <v>82.83</v>
      </c>
      <c r="E109" s="248">
        <f t="shared" si="6"/>
        <v>100</v>
      </c>
      <c r="F109" s="83" t="s">
        <v>1272</v>
      </c>
      <c r="G109" s="337" t="s">
        <v>1145</v>
      </c>
    </row>
    <row r="110" spans="1:7" ht="33" customHeight="1">
      <c r="A110" s="221"/>
      <c r="B110" s="342" t="s">
        <v>1017</v>
      </c>
      <c r="C110" s="248">
        <v>9.9700000000000006</v>
      </c>
      <c r="D110" s="248">
        <v>9.9700000000000006</v>
      </c>
      <c r="E110" s="248">
        <f t="shared" si="6"/>
        <v>100</v>
      </c>
      <c r="F110" s="83" t="s">
        <v>1273</v>
      </c>
      <c r="G110" s="337"/>
    </row>
    <row r="111" spans="1:7" ht="63.75">
      <c r="A111" s="221"/>
      <c r="B111" s="342" t="s">
        <v>170</v>
      </c>
      <c r="C111" s="248">
        <v>0</v>
      </c>
      <c r="D111" s="248">
        <v>0</v>
      </c>
      <c r="E111" s="248"/>
      <c r="F111" s="83" t="s">
        <v>1274</v>
      </c>
      <c r="G111" s="683"/>
    </row>
    <row r="112" spans="1:7" ht="51.75" customHeight="1">
      <c r="A112" s="221"/>
      <c r="B112" s="342" t="s">
        <v>171</v>
      </c>
      <c r="C112" s="248"/>
      <c r="D112" s="248"/>
      <c r="E112" s="248"/>
      <c r="F112" s="936" t="s">
        <v>1275</v>
      </c>
      <c r="G112" s="683"/>
    </row>
    <row r="113" spans="1:7" ht="51">
      <c r="A113" s="221"/>
      <c r="B113" s="342" t="s">
        <v>172</v>
      </c>
      <c r="C113" s="248">
        <v>15</v>
      </c>
      <c r="D113" s="248">
        <v>15</v>
      </c>
      <c r="E113" s="248">
        <f t="shared" si="6"/>
        <v>100</v>
      </c>
      <c r="F113" s="937"/>
      <c r="G113" s="762" t="s">
        <v>1178</v>
      </c>
    </row>
    <row r="114" spans="1:7" ht="52.5" customHeight="1">
      <c r="A114" s="221"/>
      <c r="B114" s="342" t="s">
        <v>175</v>
      </c>
      <c r="C114" s="248">
        <v>0</v>
      </c>
      <c r="D114" s="248">
        <v>0</v>
      </c>
      <c r="E114" s="248"/>
      <c r="F114" s="936" t="s">
        <v>1276</v>
      </c>
      <c r="G114" s="683"/>
    </row>
    <row r="115" spans="1:7" ht="80.25" customHeight="1">
      <c r="A115" s="221"/>
      <c r="B115" s="342" t="s">
        <v>176</v>
      </c>
      <c r="C115" s="248">
        <v>0</v>
      </c>
      <c r="D115" s="248">
        <v>0</v>
      </c>
      <c r="E115" s="248"/>
      <c r="F115" s="937"/>
      <c r="G115" s="683"/>
    </row>
    <row r="116" spans="1:7" ht="51">
      <c r="A116" s="221"/>
      <c r="B116" s="342" t="s">
        <v>177</v>
      </c>
      <c r="C116" s="248">
        <v>7.33</v>
      </c>
      <c r="D116" s="248">
        <v>7.33</v>
      </c>
      <c r="E116" s="248">
        <f t="shared" si="6"/>
        <v>100</v>
      </c>
      <c r="F116" s="337"/>
      <c r="G116" s="683"/>
    </row>
    <row r="117" spans="1:7" ht="59.25" customHeight="1">
      <c r="A117" s="221"/>
      <c r="B117" s="342" t="s">
        <v>180</v>
      </c>
      <c r="C117" s="248">
        <v>25</v>
      </c>
      <c r="D117" s="248">
        <v>25</v>
      </c>
      <c r="E117" s="248">
        <f t="shared" si="6"/>
        <v>100</v>
      </c>
      <c r="F117" s="91"/>
      <c r="G117" s="337" t="s">
        <v>1147</v>
      </c>
    </row>
    <row r="118" spans="1:7" ht="134.25" customHeight="1">
      <c r="A118" s="221"/>
      <c r="B118" s="342" t="s">
        <v>181</v>
      </c>
      <c r="C118" s="248">
        <v>23</v>
      </c>
      <c r="D118" s="248">
        <v>23</v>
      </c>
      <c r="E118" s="248">
        <f t="shared" si="6"/>
        <v>100</v>
      </c>
      <c r="F118" s="91"/>
      <c r="G118" s="683" t="s">
        <v>1146</v>
      </c>
    </row>
    <row r="119" spans="1:7" ht="109.5" customHeight="1">
      <c r="A119" s="221"/>
      <c r="B119" s="342" t="s">
        <v>182</v>
      </c>
      <c r="C119" s="248">
        <v>0</v>
      </c>
      <c r="D119" s="248">
        <v>0</v>
      </c>
      <c r="E119" s="248"/>
      <c r="F119" s="91"/>
      <c r="G119" s="683"/>
    </row>
    <row r="120" spans="1:7" ht="51">
      <c r="A120" s="500">
        <v>8</v>
      </c>
      <c r="B120" s="634" t="s">
        <v>1018</v>
      </c>
      <c r="C120" s="688">
        <f>SUM(C121:C124)</f>
        <v>5525.82</v>
      </c>
      <c r="D120" s="689">
        <f>SUM(D121:D124)</f>
        <v>4540.7173000000003</v>
      </c>
      <c r="E120" s="689">
        <f>SUM(D120/C120*100)</f>
        <v>82.172732734689163</v>
      </c>
      <c r="F120" s="688" t="s">
        <v>1278</v>
      </c>
      <c r="G120" s="674" t="s">
        <v>1113</v>
      </c>
    </row>
    <row r="121" spans="1:7" ht="37.5" customHeight="1">
      <c r="A121" s="221"/>
      <c r="B121" s="936" t="s">
        <v>1019</v>
      </c>
      <c r="C121" s="248">
        <v>4425.82</v>
      </c>
      <c r="D121" s="690">
        <v>3500.7172999999998</v>
      </c>
      <c r="E121" s="668">
        <f>SUM(D121/C121*100)</f>
        <v>79.097597733301399</v>
      </c>
      <c r="F121" s="774" t="s">
        <v>1279</v>
      </c>
      <c r="G121" s="683"/>
    </row>
    <row r="122" spans="1:7" ht="51">
      <c r="A122" s="221"/>
      <c r="B122" s="937"/>
      <c r="C122" s="248">
        <v>1000</v>
      </c>
      <c r="D122" s="248">
        <v>1000</v>
      </c>
      <c r="E122" s="248">
        <f>SUM(D122/C122*100)</f>
        <v>100</v>
      </c>
      <c r="F122" s="774" t="s">
        <v>1280</v>
      </c>
      <c r="G122" s="683"/>
    </row>
    <row r="123" spans="1:7" ht="51">
      <c r="A123" s="221"/>
      <c r="B123" s="337" t="s">
        <v>1020</v>
      </c>
      <c r="C123" s="248"/>
      <c r="D123" s="248"/>
      <c r="E123" s="248"/>
      <c r="F123" s="774" t="s">
        <v>1281</v>
      </c>
      <c r="G123" s="337" t="s">
        <v>1291</v>
      </c>
    </row>
    <row r="124" spans="1:7" ht="38.25" customHeight="1">
      <c r="A124" s="221"/>
      <c r="B124" s="936" t="s">
        <v>1021</v>
      </c>
      <c r="C124" s="248">
        <v>100</v>
      </c>
      <c r="D124" s="248">
        <v>40</v>
      </c>
      <c r="E124" s="248">
        <f>SUM(D124/C124*100)</f>
        <v>40</v>
      </c>
      <c r="F124" s="774" t="s">
        <v>1282</v>
      </c>
      <c r="G124" s="683"/>
    </row>
    <row r="125" spans="1:7" ht="51">
      <c r="A125" s="221"/>
      <c r="B125" s="937"/>
      <c r="C125" s="248"/>
      <c r="D125" s="248"/>
      <c r="E125" s="248"/>
      <c r="F125" s="775" t="s">
        <v>1283</v>
      </c>
      <c r="G125" s="683"/>
    </row>
    <row r="126" spans="1:7" ht="51">
      <c r="A126" s="221"/>
      <c r="B126" s="337"/>
      <c r="C126" s="248"/>
      <c r="D126" s="248"/>
      <c r="E126" s="248"/>
      <c r="F126" s="775" t="s">
        <v>1284</v>
      </c>
      <c r="G126" s="683"/>
    </row>
    <row r="127" spans="1:7" ht="63.75">
      <c r="A127" s="221"/>
      <c r="B127" s="337"/>
      <c r="C127" s="248"/>
      <c r="D127" s="248"/>
      <c r="E127" s="248"/>
      <c r="F127" s="775" t="s">
        <v>1285</v>
      </c>
      <c r="G127" s="683"/>
    </row>
    <row r="128" spans="1:7" ht="38.25">
      <c r="A128" s="221"/>
      <c r="B128" s="337"/>
      <c r="C128" s="248"/>
      <c r="D128" s="248"/>
      <c r="E128" s="248"/>
      <c r="F128" s="775" t="s">
        <v>1286</v>
      </c>
      <c r="G128" s="683"/>
    </row>
    <row r="129" spans="1:7" ht="63.75">
      <c r="A129" s="221"/>
      <c r="B129" s="337"/>
      <c r="C129" s="248"/>
      <c r="D129" s="248"/>
      <c r="E129" s="248"/>
      <c r="F129" s="775" t="s">
        <v>1288</v>
      </c>
      <c r="G129" s="683"/>
    </row>
    <row r="130" spans="1:7" ht="38.25">
      <c r="A130" s="221"/>
      <c r="B130" s="337"/>
      <c r="C130" s="248"/>
      <c r="D130" s="248"/>
      <c r="E130" s="248"/>
      <c r="F130" s="660" t="s">
        <v>1287</v>
      </c>
      <c r="G130" s="683"/>
    </row>
    <row r="131" spans="1:7" ht="25.5">
      <c r="A131" s="221"/>
      <c r="B131" s="337"/>
      <c r="C131" s="248"/>
      <c r="D131" s="248"/>
      <c r="E131" s="248"/>
      <c r="F131" s="267" t="s">
        <v>1289</v>
      </c>
      <c r="G131" s="683"/>
    </row>
    <row r="132" spans="1:7" ht="41.25" customHeight="1">
      <c r="A132" s="221"/>
      <c r="B132" s="337"/>
      <c r="C132" s="248"/>
      <c r="D132" s="248"/>
      <c r="E132" s="248"/>
      <c r="F132" s="108" t="s">
        <v>1290</v>
      </c>
      <c r="G132" s="683"/>
    </row>
    <row r="133" spans="1:7" ht="51.75" customHeight="1">
      <c r="A133" s="683">
        <v>9</v>
      </c>
      <c r="B133" s="664" t="s">
        <v>872</v>
      </c>
      <c r="C133" s="691">
        <f>SUM(C134+C138+C147+C153+C168)+C175</f>
        <v>885.27300000000002</v>
      </c>
      <c r="D133" s="691">
        <f>SUM(D134+D138+D147+D153+D168)+D175</f>
        <v>875.27300000000002</v>
      </c>
      <c r="E133" s="692">
        <f>SUM(D133/C133*100)</f>
        <v>98.870404948529995</v>
      </c>
      <c r="F133" s="688" t="s">
        <v>1292</v>
      </c>
      <c r="G133" s="674" t="s">
        <v>1277</v>
      </c>
    </row>
    <row r="134" spans="1:7" ht="51">
      <c r="A134" s="91"/>
      <c r="B134" s="693" t="s">
        <v>241</v>
      </c>
      <c r="C134" s="694">
        <f>SUM(C135:C137)</f>
        <v>128</v>
      </c>
      <c r="D134" s="694">
        <f>SUM(D135:D137)</f>
        <v>128</v>
      </c>
      <c r="E134" s="682">
        <f t="shared" ref="E134:E173" si="7">SUM(D134/C134*100)</f>
        <v>100</v>
      </c>
      <c r="F134" s="299" t="s">
        <v>1295</v>
      </c>
      <c r="G134" s="683"/>
    </row>
    <row r="135" spans="1:7" ht="54" customHeight="1">
      <c r="A135" s="91"/>
      <c r="B135" s="665" t="s">
        <v>242</v>
      </c>
      <c r="C135" s="666">
        <v>100</v>
      </c>
      <c r="D135" s="666">
        <v>100</v>
      </c>
      <c r="E135" s="682">
        <f t="shared" si="7"/>
        <v>100</v>
      </c>
      <c r="F135" s="299" t="s">
        <v>1296</v>
      </c>
      <c r="G135" s="936" t="s">
        <v>1151</v>
      </c>
    </row>
    <row r="136" spans="1:7" ht="63.75">
      <c r="A136" s="91"/>
      <c r="B136" s="665" t="s">
        <v>243</v>
      </c>
      <c r="C136" s="666"/>
      <c r="D136" s="666"/>
      <c r="E136" s="682"/>
      <c r="G136" s="937"/>
    </row>
    <row r="137" spans="1:7" ht="51.75" customHeight="1">
      <c r="A137" s="91"/>
      <c r="B137" s="663" t="s">
        <v>244</v>
      </c>
      <c r="C137" s="666">
        <v>28</v>
      </c>
      <c r="D137" s="666">
        <v>28</v>
      </c>
      <c r="E137" s="682">
        <f t="shared" si="7"/>
        <v>100</v>
      </c>
      <c r="F137" s="299" t="s">
        <v>1293</v>
      </c>
      <c r="G137" s="337" t="s">
        <v>1148</v>
      </c>
    </row>
    <row r="138" spans="1:7" ht="39.75" customHeight="1">
      <c r="A138" s="91"/>
      <c r="B138" s="148" t="s">
        <v>245</v>
      </c>
      <c r="C138" s="694">
        <f>SUM(C139+C144)</f>
        <v>122.762</v>
      </c>
      <c r="D138" s="694">
        <f>SUM(D139+D144)</f>
        <v>122.762</v>
      </c>
      <c r="E138" s="682">
        <f t="shared" si="7"/>
        <v>100</v>
      </c>
      <c r="G138" s="683"/>
    </row>
    <row r="139" spans="1:7" ht="51">
      <c r="A139" s="91"/>
      <c r="B139" s="148" t="s">
        <v>246</v>
      </c>
      <c r="C139" s="694">
        <f>SUM(C140:C143)</f>
        <v>22.989000000000001</v>
      </c>
      <c r="D139" s="694">
        <f>SUM(D140:D143)</f>
        <v>22.989000000000001</v>
      </c>
      <c r="E139" s="682">
        <f t="shared" si="7"/>
        <v>100</v>
      </c>
      <c r="F139" s="299" t="s">
        <v>1297</v>
      </c>
      <c r="G139" s="683"/>
    </row>
    <row r="140" spans="1:7" ht="51">
      <c r="A140" s="91"/>
      <c r="B140" s="663" t="s">
        <v>247</v>
      </c>
      <c r="C140" s="695"/>
      <c r="D140" s="695"/>
      <c r="E140" s="682"/>
      <c r="F140" s="776" t="s">
        <v>1294</v>
      </c>
      <c r="G140" s="683"/>
    </row>
    <row r="141" spans="1:7" ht="54.75" customHeight="1">
      <c r="A141" s="91"/>
      <c r="B141" s="663" t="s">
        <v>248</v>
      </c>
      <c r="C141" s="695"/>
      <c r="D141" s="695"/>
      <c r="E141" s="682"/>
      <c r="G141" s="683"/>
    </row>
    <row r="142" spans="1:7" ht="53.25" customHeight="1">
      <c r="A142" s="91"/>
      <c r="B142" s="663" t="s">
        <v>249</v>
      </c>
      <c r="C142" s="695">
        <v>13</v>
      </c>
      <c r="D142" s="695">
        <v>13</v>
      </c>
      <c r="E142" s="682">
        <f t="shared" si="7"/>
        <v>100</v>
      </c>
      <c r="F142" s="299" t="s">
        <v>1301</v>
      </c>
      <c r="G142" s="337" t="s">
        <v>1187</v>
      </c>
    </row>
    <row r="143" spans="1:7" ht="64.5" customHeight="1">
      <c r="A143" s="91"/>
      <c r="B143" s="696" t="s">
        <v>944</v>
      </c>
      <c r="C143" s="695">
        <v>9.9890000000000008</v>
      </c>
      <c r="D143" s="695">
        <v>9.9890000000000008</v>
      </c>
      <c r="E143" s="682">
        <f t="shared" si="7"/>
        <v>100</v>
      </c>
      <c r="F143" s="91"/>
      <c r="G143" s="683"/>
    </row>
    <row r="144" spans="1:7" ht="39" customHeight="1">
      <c r="A144" s="91"/>
      <c r="B144" s="151" t="s">
        <v>250</v>
      </c>
      <c r="C144" s="697">
        <v>99.772999999999996</v>
      </c>
      <c r="D144" s="697">
        <v>99.772999999999996</v>
      </c>
      <c r="E144" s="682">
        <f t="shared" si="7"/>
        <v>100</v>
      </c>
      <c r="F144" s="299" t="s">
        <v>1298</v>
      </c>
      <c r="G144" s="683"/>
    </row>
    <row r="145" spans="1:7" ht="38.25">
      <c r="A145" s="91"/>
      <c r="B145" s="663" t="s">
        <v>251</v>
      </c>
      <c r="C145" s="695"/>
      <c r="D145" s="695"/>
      <c r="E145" s="682"/>
      <c r="F145" s="91"/>
      <c r="G145" s="683"/>
    </row>
    <row r="146" spans="1:7" ht="25.5">
      <c r="A146" s="91"/>
      <c r="B146" s="663" t="s">
        <v>252</v>
      </c>
      <c r="C146" s="695">
        <v>99.772999999999996</v>
      </c>
      <c r="D146" s="695">
        <v>99.772999999999996</v>
      </c>
      <c r="E146" s="682">
        <f t="shared" si="7"/>
        <v>100</v>
      </c>
      <c r="F146" s="91"/>
      <c r="G146" s="683"/>
    </row>
    <row r="147" spans="1:7" ht="38.25">
      <c r="A147" s="91"/>
      <c r="B147" s="148" t="s">
        <v>253</v>
      </c>
      <c r="C147" s="697">
        <f>SUM(C148:C152)</f>
        <v>104.52</v>
      </c>
      <c r="D147" s="697">
        <f>SUM(D148:D152)</f>
        <v>104.52</v>
      </c>
      <c r="E147" s="682">
        <f t="shared" si="7"/>
        <v>100</v>
      </c>
      <c r="F147" s="299" t="s">
        <v>1303</v>
      </c>
      <c r="G147" s="683"/>
    </row>
    <row r="148" spans="1:7" ht="63.75">
      <c r="A148" s="91"/>
      <c r="B148" s="663" t="s">
        <v>254</v>
      </c>
      <c r="C148" s="666"/>
      <c r="D148" s="666"/>
      <c r="E148" s="682"/>
      <c r="F148" s="683"/>
      <c r="G148" s="683"/>
    </row>
    <row r="149" spans="1:7" ht="51" customHeight="1">
      <c r="A149" s="91"/>
      <c r="B149" s="663" t="s">
        <v>255</v>
      </c>
      <c r="C149" s="666">
        <v>100</v>
      </c>
      <c r="D149" s="666">
        <v>100</v>
      </c>
      <c r="E149" s="682">
        <f t="shared" si="7"/>
        <v>100</v>
      </c>
      <c r="F149" s="683"/>
      <c r="G149" s="683" t="s">
        <v>1152</v>
      </c>
    </row>
    <row r="150" spans="1:7" ht="63.75">
      <c r="A150" s="91"/>
      <c r="B150" s="663" t="s">
        <v>256</v>
      </c>
      <c r="C150" s="666">
        <v>4.5199999999999996</v>
      </c>
      <c r="D150" s="666">
        <v>4.5199999999999996</v>
      </c>
      <c r="E150" s="682">
        <f t="shared" si="7"/>
        <v>100</v>
      </c>
      <c r="F150" s="683"/>
      <c r="G150" s="683"/>
    </row>
    <row r="151" spans="1:7" ht="67.5" customHeight="1">
      <c r="A151" s="91"/>
      <c r="B151" s="663" t="s">
        <v>257</v>
      </c>
      <c r="C151" s="666"/>
      <c r="D151" s="666"/>
      <c r="E151" s="682"/>
      <c r="F151" s="683"/>
      <c r="G151" s="683"/>
    </row>
    <row r="152" spans="1:7" ht="40.5" customHeight="1">
      <c r="A152" s="91"/>
      <c r="B152" s="663" t="s">
        <v>258</v>
      </c>
      <c r="C152" s="698"/>
      <c r="D152" s="666"/>
      <c r="E152" s="682"/>
      <c r="F152" s="683"/>
      <c r="G152" s="683"/>
    </row>
    <row r="153" spans="1:7" ht="43.5" customHeight="1">
      <c r="A153" s="91"/>
      <c r="B153" s="693" t="s">
        <v>1116</v>
      </c>
      <c r="C153" s="698">
        <f>SUM(C154+C157+C163+C166+C167)</f>
        <v>450.916</v>
      </c>
      <c r="D153" s="698">
        <f>SUM(D154+D157+D163+D166+D167)</f>
        <v>440.916</v>
      </c>
      <c r="E153" s="699">
        <f t="shared" si="7"/>
        <v>97.782292045525111</v>
      </c>
      <c r="F153" s="299" t="s">
        <v>1302</v>
      </c>
      <c r="G153" s="683"/>
    </row>
    <row r="154" spans="1:7" ht="25.5">
      <c r="A154" s="91"/>
      <c r="B154" s="148" t="s">
        <v>260</v>
      </c>
      <c r="C154" s="694">
        <f>SUM(C155:C156)</f>
        <v>94.224999999999994</v>
      </c>
      <c r="D154" s="694">
        <f>SUM(D155:D156)</f>
        <v>94.224999999999994</v>
      </c>
      <c r="E154" s="682">
        <f t="shared" si="7"/>
        <v>100</v>
      </c>
      <c r="F154" s="683"/>
      <c r="G154" s="683"/>
    </row>
    <row r="155" spans="1:7" ht="51">
      <c r="A155" s="91"/>
      <c r="B155" s="663" t="s">
        <v>261</v>
      </c>
      <c r="C155" s="666">
        <v>24.225000000000001</v>
      </c>
      <c r="D155" s="666">
        <v>24.225000000000001</v>
      </c>
      <c r="E155" s="682">
        <f t="shared" si="7"/>
        <v>100</v>
      </c>
      <c r="F155" s="683"/>
      <c r="G155" s="337" t="s">
        <v>1153</v>
      </c>
    </row>
    <row r="156" spans="1:7" ht="51">
      <c r="A156" s="91"/>
      <c r="B156" s="663" t="s">
        <v>263</v>
      </c>
      <c r="C156" s="695">
        <v>70</v>
      </c>
      <c r="D156" s="666">
        <v>70</v>
      </c>
      <c r="E156" s="682">
        <f t="shared" si="7"/>
        <v>100</v>
      </c>
      <c r="F156" s="683"/>
      <c r="G156" s="683"/>
    </row>
    <row r="157" spans="1:7" ht="51">
      <c r="A157" s="91"/>
      <c r="B157" s="148" t="s">
        <v>264</v>
      </c>
      <c r="C157" s="694">
        <f>SUM(C158:C162)</f>
        <v>149.97999999999999</v>
      </c>
      <c r="D157" s="694">
        <f>SUM(D158:D162)</f>
        <v>139.97999999999999</v>
      </c>
      <c r="E157" s="700">
        <f t="shared" si="7"/>
        <v>93.332444325910132</v>
      </c>
      <c r="F157" s="299" t="s">
        <v>1304</v>
      </c>
      <c r="G157" s="973" t="s">
        <v>1184</v>
      </c>
    </row>
    <row r="158" spans="1:7" ht="52.5" customHeight="1">
      <c r="A158" s="91"/>
      <c r="B158" s="696" t="s">
        <v>265</v>
      </c>
      <c r="C158" s="666">
        <v>40</v>
      </c>
      <c r="D158" s="666">
        <v>40</v>
      </c>
      <c r="E158" s="682">
        <f t="shared" si="7"/>
        <v>100</v>
      </c>
      <c r="G158" s="973"/>
    </row>
    <row r="159" spans="1:7" ht="54.75" customHeight="1">
      <c r="A159" s="91"/>
      <c r="B159" s="696" t="s">
        <v>266</v>
      </c>
      <c r="C159" s="666">
        <v>25</v>
      </c>
      <c r="D159" s="666">
        <v>25</v>
      </c>
      <c r="E159" s="682">
        <f t="shared" si="7"/>
        <v>100</v>
      </c>
      <c r="F159" s="683"/>
      <c r="G159" s="683" t="s">
        <v>1186</v>
      </c>
    </row>
    <row r="160" spans="1:7" ht="38.25">
      <c r="A160" s="91"/>
      <c r="B160" s="696" t="s">
        <v>267</v>
      </c>
      <c r="C160" s="666">
        <v>25</v>
      </c>
      <c r="D160" s="666">
        <v>25</v>
      </c>
      <c r="E160" s="682">
        <f t="shared" si="7"/>
        <v>100</v>
      </c>
      <c r="F160" s="683"/>
      <c r="G160" s="683" t="s">
        <v>1149</v>
      </c>
    </row>
    <row r="161" spans="1:7" ht="25.5">
      <c r="A161" s="91"/>
      <c r="B161" s="696" t="s">
        <v>268</v>
      </c>
      <c r="C161" s="666">
        <v>49.98</v>
      </c>
      <c r="D161" s="666">
        <v>49.98</v>
      </c>
      <c r="E161" s="682">
        <f t="shared" si="7"/>
        <v>100</v>
      </c>
      <c r="F161" s="683"/>
      <c r="G161" s="683" t="s">
        <v>1185</v>
      </c>
    </row>
    <row r="162" spans="1:7" ht="51">
      <c r="A162" s="91"/>
      <c r="B162" s="696" t="s">
        <v>269</v>
      </c>
      <c r="C162" s="666">
        <v>10</v>
      </c>
      <c r="D162" s="666"/>
      <c r="E162" s="682">
        <f t="shared" si="7"/>
        <v>0</v>
      </c>
      <c r="F162" s="683"/>
      <c r="G162" s="683"/>
    </row>
    <row r="163" spans="1:7" ht="53.25" customHeight="1">
      <c r="A163" s="91"/>
      <c r="B163" s="693" t="s">
        <v>270</v>
      </c>
      <c r="C163" s="694">
        <f>SUM(C164:C165)</f>
        <v>206.71100000000001</v>
      </c>
      <c r="D163" s="694">
        <f>SUM(D164:D165)</f>
        <v>206.71100000000001</v>
      </c>
      <c r="E163" s="682">
        <f t="shared" si="7"/>
        <v>100</v>
      </c>
      <c r="F163" s="299" t="s">
        <v>1299</v>
      </c>
      <c r="G163" s="683"/>
    </row>
    <row r="164" spans="1:7">
      <c r="A164" s="91"/>
      <c r="B164" s="663" t="s">
        <v>271</v>
      </c>
      <c r="C164" s="666"/>
      <c r="D164" s="666"/>
      <c r="E164" s="682"/>
      <c r="F164" s="683"/>
      <c r="G164" s="683"/>
    </row>
    <row r="165" spans="1:7" ht="66.75" customHeight="1">
      <c r="A165" s="91"/>
      <c r="B165" s="663" t="s">
        <v>272</v>
      </c>
      <c r="C165" s="666">
        <v>206.71100000000001</v>
      </c>
      <c r="D165" s="666">
        <v>206.71100000000001</v>
      </c>
      <c r="E165" s="682">
        <f t="shared" si="7"/>
        <v>100</v>
      </c>
      <c r="F165" s="683"/>
      <c r="G165" s="683"/>
    </row>
    <row r="166" spans="1:7" ht="38.25">
      <c r="A166" s="91"/>
      <c r="B166" s="693" t="s">
        <v>273</v>
      </c>
      <c r="C166" s="694"/>
      <c r="D166" s="666"/>
      <c r="E166" s="682"/>
      <c r="F166" s="683"/>
      <c r="G166" s="683"/>
    </row>
    <row r="167" spans="1:7">
      <c r="A167" s="91"/>
      <c r="B167" s="693" t="s">
        <v>275</v>
      </c>
      <c r="C167" s="666"/>
      <c r="D167" s="666"/>
      <c r="E167" s="682"/>
      <c r="F167" s="683"/>
      <c r="G167" s="683"/>
    </row>
    <row r="168" spans="1:7" ht="38.25">
      <c r="A168" s="91"/>
      <c r="B168" s="693" t="s">
        <v>1163</v>
      </c>
      <c r="C168" s="694">
        <f>SUM(C169:C173)</f>
        <v>79.075000000000003</v>
      </c>
      <c r="D168" s="694">
        <f>SUM(D169:D173)</f>
        <v>79.075000000000003</v>
      </c>
      <c r="E168" s="682">
        <f t="shared" si="7"/>
        <v>100</v>
      </c>
      <c r="F168" s="299" t="s">
        <v>1300</v>
      </c>
      <c r="G168" s="683"/>
    </row>
    <row r="169" spans="1:7" ht="38.25">
      <c r="A169" s="91"/>
      <c r="B169" s="665" t="s">
        <v>279</v>
      </c>
      <c r="C169" s="666"/>
      <c r="D169" s="666"/>
      <c r="E169" s="682"/>
      <c r="F169" s="683"/>
      <c r="G169" s="683"/>
    </row>
    <row r="170" spans="1:7" ht="17.25" customHeight="1">
      <c r="A170" s="91"/>
      <c r="B170" s="665" t="s">
        <v>280</v>
      </c>
      <c r="C170" s="666"/>
      <c r="D170" s="666"/>
      <c r="E170" s="682"/>
      <c r="F170" s="683"/>
      <c r="G170" s="683"/>
    </row>
    <row r="171" spans="1:7" ht="89.25">
      <c r="A171" s="91"/>
      <c r="B171" s="665" t="s">
        <v>952</v>
      </c>
      <c r="C171" s="666">
        <v>42.57</v>
      </c>
      <c r="D171" s="666">
        <v>42.57</v>
      </c>
      <c r="E171" s="682">
        <f t="shared" si="7"/>
        <v>100</v>
      </c>
      <c r="F171" s="683"/>
      <c r="G171" s="337" t="s">
        <v>1189</v>
      </c>
    </row>
    <row r="172" spans="1:7" ht="39" customHeight="1">
      <c r="A172" s="91"/>
      <c r="B172" s="665" t="s">
        <v>281</v>
      </c>
      <c r="C172" s="666"/>
      <c r="D172" s="666"/>
      <c r="E172" s="682"/>
      <c r="F172" s="683"/>
      <c r="G172" s="683"/>
    </row>
    <row r="173" spans="1:7" ht="38.25">
      <c r="A173" s="91"/>
      <c r="B173" s="665" t="s">
        <v>282</v>
      </c>
      <c r="C173" s="666">
        <v>36.505000000000003</v>
      </c>
      <c r="D173" s="666">
        <v>36.505000000000003</v>
      </c>
      <c r="E173" s="682">
        <f t="shared" si="7"/>
        <v>100</v>
      </c>
      <c r="F173" s="683"/>
      <c r="G173" s="683"/>
    </row>
    <row r="174" spans="1:7" ht="25.5">
      <c r="A174" s="91"/>
      <c r="B174" s="701" t="s">
        <v>283</v>
      </c>
      <c r="C174" s="666"/>
      <c r="D174" s="666"/>
      <c r="E174" s="682"/>
      <c r="F174" s="683"/>
      <c r="G174" s="683"/>
    </row>
    <row r="175" spans="1:7" ht="41.25" customHeight="1">
      <c r="A175" s="91"/>
      <c r="B175" s="665" t="s">
        <v>284</v>
      </c>
      <c r="C175" s="666"/>
      <c r="D175" s="666"/>
      <c r="E175" s="682"/>
      <c r="F175" s="299" t="s">
        <v>1305</v>
      </c>
      <c r="G175" s="683"/>
    </row>
    <row r="176" spans="1:7" ht="38.25">
      <c r="A176" s="46">
        <v>10</v>
      </c>
      <c r="B176" s="733" t="s">
        <v>889</v>
      </c>
      <c r="C176" s="675">
        <f>SUM(C177+C180+C183+C187+C193)</f>
        <v>9818.1500000000015</v>
      </c>
      <c r="D176" s="675">
        <f>SUM(D177+D180+D183+D187+D193)</f>
        <v>7422.17</v>
      </c>
      <c r="E176" s="702">
        <f>SUM(D176/C176*100)</f>
        <v>75.596420914327027</v>
      </c>
      <c r="F176" s="688" t="s">
        <v>1260</v>
      </c>
      <c r="G176" s="745" t="s">
        <v>1106</v>
      </c>
    </row>
    <row r="177" spans="1:7" ht="25.5">
      <c r="A177" s="600"/>
      <c r="B177" s="138" t="s">
        <v>223</v>
      </c>
      <c r="C177" s="672">
        <f>SUM(C178:C179)</f>
        <v>4377</v>
      </c>
      <c r="D177" s="684">
        <f>SUM(D178:D179)</f>
        <v>4301.5</v>
      </c>
      <c r="E177" s="703">
        <f>SUM(D177/C177*100)</f>
        <v>98.275074251770619</v>
      </c>
      <c r="F177" s="337"/>
      <c r="G177" s="337" t="s">
        <v>1023</v>
      </c>
    </row>
    <row r="178" spans="1:7" ht="63.75">
      <c r="A178" s="600"/>
      <c r="B178" s="139" t="s">
        <v>1307</v>
      </c>
      <c r="C178" s="704">
        <v>4122.09</v>
      </c>
      <c r="D178" s="672">
        <v>4050.59</v>
      </c>
      <c r="E178" s="703">
        <f t="shared" ref="E178:E196" si="8">SUM(D178/C178*100)</f>
        <v>98.265443015557636</v>
      </c>
      <c r="F178" s="91"/>
      <c r="G178" s="683"/>
    </row>
    <row r="179" spans="1:7" ht="38.25">
      <c r="A179" s="600"/>
      <c r="B179" s="139" t="s">
        <v>225</v>
      </c>
      <c r="C179" s="684">
        <v>254.91</v>
      </c>
      <c r="D179" s="684">
        <v>250.91</v>
      </c>
      <c r="E179" s="703">
        <f t="shared" si="8"/>
        <v>98.430818720332667</v>
      </c>
      <c r="F179" s="91"/>
      <c r="G179" s="683"/>
    </row>
    <row r="180" spans="1:7">
      <c r="A180" s="600"/>
      <c r="B180" s="138" t="s">
        <v>226</v>
      </c>
      <c r="C180" s="672">
        <f>SUM(C181:C182)</f>
        <v>1999.5600000000002</v>
      </c>
      <c r="D180" s="684">
        <f>SUM(D181:D182)</f>
        <v>1999.17</v>
      </c>
      <c r="E180" s="703">
        <f t="shared" si="8"/>
        <v>99.980495709055987</v>
      </c>
      <c r="F180" s="91"/>
      <c r="G180" s="683"/>
    </row>
    <row r="181" spans="1:7" ht="89.25">
      <c r="A181" s="601"/>
      <c r="B181" s="139" t="s">
        <v>227</v>
      </c>
      <c r="C181" s="704">
        <v>1980.16</v>
      </c>
      <c r="D181" s="672">
        <v>1979.77</v>
      </c>
      <c r="E181" s="703">
        <f t="shared" si="8"/>
        <v>99.980304621848731</v>
      </c>
      <c r="F181" s="778" t="s">
        <v>1306</v>
      </c>
      <c r="G181" s="337" t="s">
        <v>1194</v>
      </c>
    </row>
    <row r="182" spans="1:7" ht="63.75">
      <c r="A182" s="601"/>
      <c r="B182" s="139" t="s">
        <v>228</v>
      </c>
      <c r="C182" s="672">
        <v>19.399999999999999</v>
      </c>
      <c r="D182" s="684">
        <v>19.399999999999999</v>
      </c>
      <c r="E182" s="703">
        <f t="shared" si="8"/>
        <v>100</v>
      </c>
      <c r="F182" s="778" t="s">
        <v>1308</v>
      </c>
      <c r="G182" s="683" t="s">
        <v>1195</v>
      </c>
    </row>
    <row r="183" spans="1:7" ht="51">
      <c r="A183" s="600"/>
      <c r="B183" s="138" t="s">
        <v>229</v>
      </c>
      <c r="C183" s="672">
        <f>SUM(C184:C186)</f>
        <v>1086</v>
      </c>
      <c r="D183" s="672">
        <f>SUM(D184:D186)</f>
        <v>1031</v>
      </c>
      <c r="E183" s="703">
        <f t="shared" si="8"/>
        <v>94.935543278084708</v>
      </c>
      <c r="F183" s="778" t="s">
        <v>1309</v>
      </c>
      <c r="G183" s="683"/>
    </row>
    <row r="184" spans="1:7" ht="51">
      <c r="A184" s="601"/>
      <c r="B184" s="143" t="s">
        <v>230</v>
      </c>
      <c r="C184" s="684">
        <v>0</v>
      </c>
      <c r="D184" s="684">
        <v>0</v>
      </c>
      <c r="E184" s="703"/>
      <c r="F184" s="778" t="s">
        <v>1310</v>
      </c>
      <c r="G184" s="936" t="s">
        <v>1192</v>
      </c>
    </row>
    <row r="185" spans="1:7" ht="76.5">
      <c r="A185" s="601"/>
      <c r="B185" s="143" t="s">
        <v>231</v>
      </c>
      <c r="C185" s="672">
        <v>1086</v>
      </c>
      <c r="D185" s="672">
        <v>1031</v>
      </c>
      <c r="E185" s="703">
        <f t="shared" si="8"/>
        <v>94.935543278084708</v>
      </c>
      <c r="F185" s="778" t="s">
        <v>1311</v>
      </c>
      <c r="G185" s="938"/>
    </row>
    <row r="186" spans="1:7" ht="63.75">
      <c r="A186" s="601"/>
      <c r="B186" s="143" t="s">
        <v>232</v>
      </c>
      <c r="C186" s="684">
        <v>0</v>
      </c>
      <c r="D186" s="684">
        <v>0</v>
      </c>
      <c r="E186" s="703"/>
      <c r="F186" s="779" t="s">
        <v>1312</v>
      </c>
      <c r="G186" s="937"/>
    </row>
    <row r="187" spans="1:7" ht="69" customHeight="1">
      <c r="A187" s="600"/>
      <c r="B187" s="705" t="s">
        <v>233</v>
      </c>
      <c r="C187" s="672">
        <f>C188+C189+C190+C192+C191</f>
        <v>2302.59</v>
      </c>
      <c r="D187" s="684">
        <f>D188+D189+D190+D191</f>
        <v>37.5</v>
      </c>
      <c r="E187" s="703">
        <f t="shared" si="8"/>
        <v>1.6286008364493894</v>
      </c>
      <c r="F187" s="780" t="s">
        <v>1313</v>
      </c>
      <c r="G187" s="337" t="s">
        <v>1024</v>
      </c>
    </row>
    <row r="188" spans="1:7" ht="38.25">
      <c r="A188" s="601"/>
      <c r="B188" s="139" t="s">
        <v>234</v>
      </c>
      <c r="C188" s="672">
        <v>0</v>
      </c>
      <c r="D188" s="672">
        <v>0</v>
      </c>
      <c r="E188" s="703"/>
      <c r="F188" s="337"/>
      <c r="G188" s="683"/>
    </row>
    <row r="189" spans="1:7" ht="51">
      <c r="A189" s="601"/>
      <c r="B189" s="139" t="s">
        <v>235</v>
      </c>
      <c r="C189" s="672">
        <v>0</v>
      </c>
      <c r="D189" s="672">
        <v>0</v>
      </c>
      <c r="E189" s="703"/>
      <c r="F189" s="337"/>
      <c r="G189" s="683"/>
    </row>
    <row r="190" spans="1:7" ht="89.25">
      <c r="A190" s="601"/>
      <c r="B190" s="49" t="s">
        <v>236</v>
      </c>
      <c r="C190" s="672">
        <v>0</v>
      </c>
      <c r="D190" s="672">
        <v>0</v>
      </c>
      <c r="E190" s="703"/>
      <c r="F190" s="337"/>
      <c r="G190" s="683"/>
    </row>
    <row r="191" spans="1:7">
      <c r="A191" s="601"/>
      <c r="B191" s="139" t="s">
        <v>953</v>
      </c>
      <c r="C191" s="672">
        <v>37.5</v>
      </c>
      <c r="D191" s="672">
        <v>37.5</v>
      </c>
      <c r="E191" s="703">
        <f t="shared" si="8"/>
        <v>100</v>
      </c>
      <c r="F191" s="337"/>
      <c r="G191" s="683"/>
    </row>
    <row r="192" spans="1:7" ht="51">
      <c r="A192" s="601"/>
      <c r="B192" s="139" t="s">
        <v>239</v>
      </c>
      <c r="C192" s="672">
        <v>2265.09</v>
      </c>
      <c r="D192" s="672">
        <v>0</v>
      </c>
      <c r="E192" s="703">
        <f t="shared" si="8"/>
        <v>0</v>
      </c>
      <c r="F192" s="337"/>
      <c r="G192" s="683"/>
    </row>
    <row r="193" spans="1:7" ht="25.5">
      <c r="A193" s="602"/>
      <c r="B193" s="706" t="s">
        <v>237</v>
      </c>
      <c r="C193" s="684">
        <f>SUM(C194:C196)</f>
        <v>53</v>
      </c>
      <c r="D193" s="684">
        <f>SUM(D194:D196)</f>
        <v>53</v>
      </c>
      <c r="E193" s="703">
        <f t="shared" si="8"/>
        <v>100</v>
      </c>
      <c r="F193" s="337"/>
      <c r="G193" s="683"/>
    </row>
    <row r="194" spans="1:7" ht="63.75">
      <c r="A194" s="602"/>
      <c r="B194" s="139" t="s">
        <v>238</v>
      </c>
      <c r="C194" s="684"/>
      <c r="D194" s="684"/>
      <c r="E194" s="703"/>
      <c r="F194" s="337"/>
      <c r="G194" s="683"/>
    </row>
    <row r="195" spans="1:7" ht="25.5">
      <c r="A195" s="601"/>
      <c r="B195" s="49" t="s">
        <v>240</v>
      </c>
      <c r="C195" s="684">
        <v>0</v>
      </c>
      <c r="D195" s="684">
        <v>0</v>
      </c>
      <c r="E195" s="703"/>
      <c r="F195" s="337"/>
      <c r="G195" s="683"/>
    </row>
    <row r="196" spans="1:7" ht="25.5">
      <c r="A196" s="602"/>
      <c r="B196" s="49" t="s">
        <v>237</v>
      </c>
      <c r="C196" s="523">
        <v>53</v>
      </c>
      <c r="D196" s="672">
        <v>53</v>
      </c>
      <c r="E196" s="703">
        <f t="shared" si="8"/>
        <v>100</v>
      </c>
      <c r="F196" s="337"/>
      <c r="G196" s="683" t="s">
        <v>1193</v>
      </c>
    </row>
    <row r="197" spans="1:7" ht="51">
      <c r="A197" s="594">
        <v>11</v>
      </c>
      <c r="B197" s="707" t="s">
        <v>68</v>
      </c>
      <c r="C197" s="708">
        <f>SUM(C198:C214)</f>
        <v>78238.5</v>
      </c>
      <c r="D197" s="708">
        <f>SUM(D198:D214)</f>
        <v>78129</v>
      </c>
      <c r="E197" s="709">
        <f t="shared" ref="E197:E233" si="9">SUM(D197/C197*100)</f>
        <v>99.86004332905155</v>
      </c>
      <c r="F197" s="708" t="s">
        <v>1314</v>
      </c>
      <c r="G197" s="746" t="s">
        <v>1201</v>
      </c>
    </row>
    <row r="198" spans="1:7" ht="51">
      <c r="A198" s="221"/>
      <c r="B198" s="337" t="s">
        <v>1025</v>
      </c>
      <c r="C198" s="248">
        <v>13826</v>
      </c>
      <c r="D198" s="248">
        <v>13716.5</v>
      </c>
      <c r="E198" s="703">
        <f t="shared" si="9"/>
        <v>99.208013886879783</v>
      </c>
      <c r="F198" s="347" t="s">
        <v>1315</v>
      </c>
      <c r="G198" s="683"/>
    </row>
    <row r="199" spans="1:7" ht="63.75">
      <c r="A199" s="221"/>
      <c r="B199" s="337" t="s">
        <v>1026</v>
      </c>
      <c r="C199" s="248">
        <v>60</v>
      </c>
      <c r="D199" s="248">
        <v>60</v>
      </c>
      <c r="E199" s="703">
        <f t="shared" si="9"/>
        <v>100</v>
      </c>
      <c r="F199" s="347" t="s">
        <v>1316</v>
      </c>
      <c r="G199" s="683"/>
    </row>
    <row r="200" spans="1:7" ht="64.5" customHeight="1">
      <c r="A200" s="221"/>
      <c r="B200" s="337" t="s">
        <v>1027</v>
      </c>
      <c r="C200" s="248">
        <v>27</v>
      </c>
      <c r="D200" s="248">
        <v>27</v>
      </c>
      <c r="E200" s="703">
        <f t="shared" si="9"/>
        <v>100</v>
      </c>
      <c r="F200" s="771" t="s">
        <v>1317</v>
      </c>
      <c r="G200" s="683"/>
    </row>
    <row r="201" spans="1:7" ht="25.5">
      <c r="A201" s="221"/>
      <c r="B201" s="337" t="s">
        <v>1028</v>
      </c>
      <c r="C201" s="248">
        <v>53</v>
      </c>
      <c r="D201" s="248">
        <v>53</v>
      </c>
      <c r="E201" s="703">
        <f t="shared" si="9"/>
        <v>100</v>
      </c>
      <c r="F201" s="363" t="s">
        <v>1318</v>
      </c>
      <c r="G201" s="683"/>
    </row>
    <row r="202" spans="1:7" ht="63.75">
      <c r="A202" s="221"/>
      <c r="B202" s="337" t="s">
        <v>1029</v>
      </c>
      <c r="C202" s="248">
        <v>184</v>
      </c>
      <c r="D202" s="248">
        <v>184</v>
      </c>
      <c r="E202" s="703">
        <f t="shared" si="9"/>
        <v>100</v>
      </c>
      <c r="F202" s="363" t="s">
        <v>1319</v>
      </c>
      <c r="G202" s="337" t="s">
        <v>1190</v>
      </c>
    </row>
    <row r="203" spans="1:7" ht="25.5">
      <c r="A203" s="221"/>
      <c r="B203" s="337" t="s">
        <v>1030</v>
      </c>
      <c r="C203" s="248">
        <v>27897.5</v>
      </c>
      <c r="D203" s="85">
        <v>27897.5</v>
      </c>
      <c r="E203" s="703">
        <f t="shared" si="9"/>
        <v>100</v>
      </c>
      <c r="F203" s="348" t="s">
        <v>1320</v>
      </c>
      <c r="G203" s="683"/>
    </row>
    <row r="204" spans="1:7" ht="25.5">
      <c r="A204" s="221"/>
      <c r="B204" s="337" t="s">
        <v>1031</v>
      </c>
      <c r="C204" s="248">
        <v>560.70000000000005</v>
      </c>
      <c r="D204" s="248">
        <v>560.70000000000005</v>
      </c>
      <c r="E204" s="703">
        <f t="shared" si="9"/>
        <v>100</v>
      </c>
      <c r="F204" s="146" t="s">
        <v>1321</v>
      </c>
      <c r="G204" s="683"/>
    </row>
    <row r="205" spans="1:7" ht="83.25" customHeight="1">
      <c r="A205" s="221"/>
      <c r="B205" s="337" t="s">
        <v>1032</v>
      </c>
      <c r="C205" s="248">
        <v>782</v>
      </c>
      <c r="D205" s="248">
        <v>782</v>
      </c>
      <c r="E205" s="703">
        <f t="shared" si="9"/>
        <v>100</v>
      </c>
      <c r="F205" s="772" t="s">
        <v>1322</v>
      </c>
      <c r="G205" s="683"/>
    </row>
    <row r="206" spans="1:7" ht="25.5">
      <c r="A206" s="221"/>
      <c r="B206" s="337" t="s">
        <v>1033</v>
      </c>
      <c r="C206" s="248">
        <v>576.4</v>
      </c>
      <c r="D206" s="248">
        <v>576.4</v>
      </c>
      <c r="E206" s="703">
        <f t="shared" si="9"/>
        <v>100</v>
      </c>
      <c r="F206" s="348" t="s">
        <v>1323</v>
      </c>
      <c r="G206" s="683"/>
    </row>
    <row r="207" spans="1:7" ht="25.5">
      <c r="A207" s="221"/>
      <c r="B207" s="337" t="s">
        <v>1034</v>
      </c>
      <c r="C207" s="248">
        <v>424.5</v>
      </c>
      <c r="D207" s="248">
        <v>424.5</v>
      </c>
      <c r="E207" s="703">
        <f t="shared" si="9"/>
        <v>100</v>
      </c>
      <c r="F207" s="348" t="s">
        <v>1324</v>
      </c>
      <c r="G207" s="683" t="s">
        <v>1191</v>
      </c>
    </row>
    <row r="208" spans="1:7" ht="29.25" customHeight="1">
      <c r="A208" s="221"/>
      <c r="B208" s="337" t="s">
        <v>1035</v>
      </c>
      <c r="C208" s="248">
        <v>29934.400000000001</v>
      </c>
      <c r="D208" s="248">
        <v>29934.400000000001</v>
      </c>
      <c r="E208" s="703">
        <f t="shared" si="9"/>
        <v>100</v>
      </c>
      <c r="F208" s="348" t="s">
        <v>1325</v>
      </c>
      <c r="G208" s="683"/>
    </row>
    <row r="209" spans="1:7" ht="38.25">
      <c r="A209" s="221"/>
      <c r="B209" s="337" t="s">
        <v>1036</v>
      </c>
      <c r="C209" s="248">
        <v>870</v>
      </c>
      <c r="D209" s="248">
        <v>870</v>
      </c>
      <c r="E209" s="703">
        <f t="shared" si="9"/>
        <v>100</v>
      </c>
      <c r="F209" s="348" t="s">
        <v>1326</v>
      </c>
      <c r="G209" s="683"/>
    </row>
    <row r="210" spans="1:7" ht="25.5">
      <c r="A210" s="221"/>
      <c r="B210" s="337" t="s">
        <v>1037</v>
      </c>
      <c r="C210" s="248">
        <v>55</v>
      </c>
      <c r="D210" s="248">
        <v>55</v>
      </c>
      <c r="E210" s="703">
        <f t="shared" si="9"/>
        <v>100</v>
      </c>
      <c r="F210" s="347" t="s">
        <v>1327</v>
      </c>
      <c r="G210" s="683"/>
    </row>
    <row r="211" spans="1:7" ht="63.75">
      <c r="A211" s="221"/>
      <c r="B211" s="337" t="s">
        <v>1038</v>
      </c>
      <c r="C211" s="248">
        <v>100</v>
      </c>
      <c r="D211" s="248">
        <v>100</v>
      </c>
      <c r="E211" s="703">
        <f t="shared" si="9"/>
        <v>100</v>
      </c>
      <c r="F211" s="347" t="s">
        <v>1328</v>
      </c>
      <c r="G211" s="683"/>
    </row>
    <row r="212" spans="1:7" ht="26.25" customHeight="1">
      <c r="A212" s="221"/>
      <c r="B212" s="337" t="s">
        <v>1039</v>
      </c>
      <c r="C212" s="248">
        <v>6.6</v>
      </c>
      <c r="D212" s="248">
        <v>6.6</v>
      </c>
      <c r="E212" s="703">
        <f t="shared" si="9"/>
        <v>100</v>
      </c>
      <c r="F212" s="773" t="s">
        <v>1329</v>
      </c>
      <c r="G212" s="683"/>
    </row>
    <row r="213" spans="1:7" ht="41.25" customHeight="1">
      <c r="A213" s="221"/>
      <c r="B213" s="337" t="s">
        <v>1040</v>
      </c>
      <c r="C213" s="248">
        <v>20</v>
      </c>
      <c r="D213" s="248">
        <v>20</v>
      </c>
      <c r="E213" s="703">
        <f t="shared" si="9"/>
        <v>100</v>
      </c>
      <c r="F213" s="773" t="s">
        <v>1330</v>
      </c>
      <c r="G213" s="683"/>
    </row>
    <row r="214" spans="1:7" ht="38.25">
      <c r="A214" s="221"/>
      <c r="B214" s="936" t="s">
        <v>1041</v>
      </c>
      <c r="C214" s="248">
        <v>2861.4</v>
      </c>
      <c r="D214" s="248">
        <v>2861.4</v>
      </c>
      <c r="E214" s="703">
        <f t="shared" si="9"/>
        <v>100</v>
      </c>
      <c r="F214" s="771" t="s">
        <v>1331</v>
      </c>
      <c r="G214" s="683"/>
    </row>
    <row r="215" spans="1:7" ht="28.5" customHeight="1">
      <c r="A215" s="221"/>
      <c r="B215" s="937"/>
      <c r="C215" s="248"/>
      <c r="D215" s="248"/>
      <c r="E215" s="703"/>
      <c r="F215" s="771" t="s">
        <v>1332</v>
      </c>
      <c r="G215" s="683"/>
    </row>
    <row r="216" spans="1:7" ht="56.25" customHeight="1">
      <c r="A216" s="637">
        <v>12</v>
      </c>
      <c r="B216" s="636" t="s">
        <v>1098</v>
      </c>
      <c r="C216" s="688">
        <f>SUM(C217+C221+C227+C231)</f>
        <v>147450.91567000002</v>
      </c>
      <c r="D216" s="688">
        <f>SUM(D217+D221+D227+D231)</f>
        <v>146921.82902</v>
      </c>
      <c r="E216" s="689">
        <f t="shared" si="9"/>
        <v>99.641177779333617</v>
      </c>
      <c r="F216" s="688" t="s">
        <v>1334</v>
      </c>
      <c r="G216" s="677" t="s">
        <v>1350</v>
      </c>
    </row>
    <row r="217" spans="1:7" ht="51">
      <c r="A217" s="86"/>
      <c r="B217" s="710" t="s">
        <v>291</v>
      </c>
      <c r="C217" s="711">
        <f>C218+C219+C220</f>
        <v>5179.8379999999997</v>
      </c>
      <c r="D217" s="711">
        <f>D218+D219+D220</f>
        <v>5170.6862000000001</v>
      </c>
      <c r="E217" s="668">
        <f t="shared" si="9"/>
        <v>99.823318798773258</v>
      </c>
      <c r="F217" s="108" t="s">
        <v>1348</v>
      </c>
      <c r="G217" s="683"/>
    </row>
    <row r="218" spans="1:7" ht="25.5">
      <c r="A218" s="86"/>
      <c r="B218" s="108" t="s">
        <v>293</v>
      </c>
      <c r="C218" s="682">
        <v>2220</v>
      </c>
      <c r="D218" s="682">
        <v>2220</v>
      </c>
      <c r="E218" s="668">
        <f t="shared" si="9"/>
        <v>100</v>
      </c>
      <c r="F218" s="214" t="s">
        <v>1335</v>
      </c>
      <c r="G218" s="337" t="s">
        <v>1127</v>
      </c>
    </row>
    <row r="219" spans="1:7" ht="91.5" customHeight="1">
      <c r="A219" s="86"/>
      <c r="B219" s="108" t="s">
        <v>305</v>
      </c>
      <c r="C219" s="682">
        <v>2959.8380000000002</v>
      </c>
      <c r="D219" s="682">
        <v>2950.6862000000001</v>
      </c>
      <c r="E219" s="668">
        <f t="shared" si="9"/>
        <v>99.690800645170441</v>
      </c>
      <c r="F219" s="974" t="s">
        <v>1336</v>
      </c>
      <c r="G219" s="337" t="s">
        <v>1333</v>
      </c>
    </row>
    <row r="220" spans="1:7" ht="25.5">
      <c r="A220" s="86"/>
      <c r="B220" s="108" t="s">
        <v>306</v>
      </c>
      <c r="C220" s="682">
        <v>0</v>
      </c>
      <c r="D220" s="682">
        <v>0</v>
      </c>
      <c r="E220" s="668"/>
      <c r="F220" s="975" t="s">
        <v>1337</v>
      </c>
      <c r="G220" s="337" t="s">
        <v>1043</v>
      </c>
    </row>
    <row r="221" spans="1:7" ht="28.5" customHeight="1">
      <c r="A221" s="86"/>
      <c r="B221" s="710" t="s">
        <v>307</v>
      </c>
      <c r="C221" s="711">
        <f>C222+C223+C224+C226</f>
        <v>13473.321</v>
      </c>
      <c r="D221" s="711">
        <f>D222+D223+D224+D226</f>
        <v>13423.78615</v>
      </c>
      <c r="E221" s="668">
        <f>SUM(D221/C221*100)</f>
        <v>99.632348624366628</v>
      </c>
      <c r="F221" s="682"/>
      <c r="G221" s="976" t="s">
        <v>1349</v>
      </c>
    </row>
    <row r="222" spans="1:7" ht="38.25">
      <c r="A222" s="86"/>
      <c r="B222" s="108" t="s">
        <v>312</v>
      </c>
      <c r="C222" s="682">
        <v>9858.24</v>
      </c>
      <c r="D222" s="682">
        <v>9858.24</v>
      </c>
      <c r="E222" s="668">
        <f t="shared" si="9"/>
        <v>100</v>
      </c>
      <c r="F222" s="738" t="s">
        <v>1344</v>
      </c>
      <c r="G222" s="739" t="s">
        <v>1108</v>
      </c>
    </row>
    <row r="223" spans="1:7" ht="38.25">
      <c r="A223" s="86"/>
      <c r="B223" s="108" t="s">
        <v>318</v>
      </c>
      <c r="C223" s="682">
        <v>171.72900000000001</v>
      </c>
      <c r="D223" s="682">
        <v>171.72899000000001</v>
      </c>
      <c r="E223" s="668">
        <f t="shared" si="9"/>
        <v>99.999994176871695</v>
      </c>
      <c r="F223" s="221" t="s">
        <v>1345</v>
      </c>
      <c r="G223" s="337"/>
    </row>
    <row r="224" spans="1:7" ht="81.75" customHeight="1">
      <c r="A224" s="86"/>
      <c r="B224" s="108" t="s">
        <v>319</v>
      </c>
      <c r="C224" s="682">
        <v>61.323</v>
      </c>
      <c r="D224" s="682">
        <v>28.048159999999999</v>
      </c>
      <c r="E224" s="668">
        <f t="shared" si="9"/>
        <v>45.738401578526819</v>
      </c>
      <c r="F224" s="337" t="s">
        <v>1346</v>
      </c>
      <c r="G224" s="337" t="s">
        <v>1044</v>
      </c>
    </row>
    <row r="225" spans="1:7" ht="27" customHeight="1">
      <c r="A225" s="86"/>
      <c r="B225" s="108"/>
      <c r="C225" s="682"/>
      <c r="D225" s="682"/>
      <c r="E225" s="668"/>
      <c r="F225" s="337" t="s">
        <v>1347</v>
      </c>
      <c r="G225" s="337"/>
    </row>
    <row r="226" spans="1:7">
      <c r="A226" s="86"/>
      <c r="B226" s="108" t="s">
        <v>325</v>
      </c>
      <c r="C226" s="682">
        <v>3382.029</v>
      </c>
      <c r="D226" s="682">
        <v>3365.7689999999998</v>
      </c>
      <c r="E226" s="668">
        <f t="shared" si="9"/>
        <v>99.519223519372531</v>
      </c>
      <c r="F226" s="738" t="s">
        <v>1341</v>
      </c>
      <c r="G226" s="683"/>
    </row>
    <row r="227" spans="1:7" ht="68.25" customHeight="1">
      <c r="A227" s="86"/>
      <c r="B227" s="710" t="s">
        <v>326</v>
      </c>
      <c r="C227" s="711">
        <f>C228+C229+C230</f>
        <v>127641.75667</v>
      </c>
      <c r="D227" s="711">
        <f>D228+D229+D230</f>
        <v>127641.75667</v>
      </c>
      <c r="E227" s="668">
        <f t="shared" si="9"/>
        <v>100</v>
      </c>
      <c r="F227" s="108" t="s">
        <v>1342</v>
      </c>
      <c r="G227" s="683"/>
    </row>
    <row r="228" spans="1:7" ht="38.25">
      <c r="A228" s="86"/>
      <c r="B228" s="108" t="s">
        <v>330</v>
      </c>
      <c r="C228" s="682">
        <v>120</v>
      </c>
      <c r="D228" s="682">
        <v>120</v>
      </c>
      <c r="E228" s="668">
        <f t="shared" si="9"/>
        <v>100</v>
      </c>
      <c r="F228" s="682"/>
      <c r="G228" s="337" t="s">
        <v>1107</v>
      </c>
    </row>
    <row r="229" spans="1:7" ht="52.5" customHeight="1">
      <c r="A229" s="86"/>
      <c r="B229" s="337" t="s">
        <v>328</v>
      </c>
      <c r="C229" s="682">
        <v>126996.45</v>
      </c>
      <c r="D229" s="682">
        <v>126996.45</v>
      </c>
      <c r="E229" s="668">
        <f t="shared" si="9"/>
        <v>100</v>
      </c>
      <c r="F229" s="108" t="s">
        <v>1339</v>
      </c>
      <c r="G229" s="683" t="s">
        <v>1128</v>
      </c>
    </row>
    <row r="230" spans="1:7" ht="63.75">
      <c r="A230" s="86"/>
      <c r="B230" s="108" t="s">
        <v>331</v>
      </c>
      <c r="C230" s="682">
        <v>525.30667000000005</v>
      </c>
      <c r="D230" s="682">
        <v>525.30667000000005</v>
      </c>
      <c r="E230" s="668">
        <f t="shared" si="9"/>
        <v>100</v>
      </c>
      <c r="F230" s="108" t="s">
        <v>1340</v>
      </c>
      <c r="G230" s="337" t="s">
        <v>1115</v>
      </c>
    </row>
    <row r="231" spans="1:7" ht="25.5">
      <c r="A231" s="86"/>
      <c r="B231" s="710" t="s">
        <v>340</v>
      </c>
      <c r="C231" s="711">
        <f>C232+C233</f>
        <v>1156</v>
      </c>
      <c r="D231" s="711">
        <f>D232+D233</f>
        <v>685.6</v>
      </c>
      <c r="E231" s="668">
        <f t="shared" si="9"/>
        <v>59.307958477508649</v>
      </c>
      <c r="F231" s="682"/>
      <c r="G231" s="683"/>
    </row>
    <row r="232" spans="1:7" ht="53.25" customHeight="1">
      <c r="A232" s="86"/>
      <c r="B232" s="108" t="s">
        <v>341</v>
      </c>
      <c r="C232" s="682">
        <v>786</v>
      </c>
      <c r="D232" s="682">
        <v>315.60000000000002</v>
      </c>
      <c r="E232" s="668">
        <f t="shared" si="9"/>
        <v>40.152671755725194</v>
      </c>
      <c r="F232" s="48" t="s">
        <v>1343</v>
      </c>
      <c r="G232" s="669" t="s">
        <v>1045</v>
      </c>
    </row>
    <row r="233" spans="1:7" ht="25.5">
      <c r="A233" s="86"/>
      <c r="B233" s="108" t="s">
        <v>1114</v>
      </c>
      <c r="C233" s="682">
        <v>370</v>
      </c>
      <c r="D233" s="682">
        <v>370</v>
      </c>
      <c r="E233" s="668">
        <f t="shared" si="9"/>
        <v>100</v>
      </c>
      <c r="F233" s="682"/>
      <c r="G233" s="337" t="s">
        <v>1117</v>
      </c>
    </row>
    <row r="234" spans="1:7">
      <c r="A234" s="86"/>
      <c r="B234" s="337"/>
      <c r="C234" s="682"/>
      <c r="D234" s="682"/>
      <c r="E234" s="668"/>
      <c r="F234" s="683"/>
      <c r="G234" s="683"/>
    </row>
    <row r="235" spans="1:7" ht="25.5">
      <c r="A235" s="91">
        <v>13</v>
      </c>
      <c r="B235" s="634" t="s">
        <v>876</v>
      </c>
      <c r="C235" s="712">
        <f>SUM(C236+C239+C245+C248)</f>
        <v>6460.1397899999993</v>
      </c>
      <c r="D235" s="712">
        <f>SUM(D236+D239+D245+D248)</f>
        <v>4475.5604299999995</v>
      </c>
      <c r="E235" s="689">
        <f>SUM(D235/C235*100)</f>
        <v>69.279622043596675</v>
      </c>
      <c r="F235" s="688" t="s">
        <v>1351</v>
      </c>
      <c r="G235" s="636" t="s">
        <v>1180</v>
      </c>
    </row>
    <row r="236" spans="1:7" ht="68.25" customHeight="1">
      <c r="A236" s="91"/>
      <c r="B236" s="977" t="s">
        <v>11</v>
      </c>
      <c r="C236" s="671">
        <f>C237+C238</f>
        <v>287.33627000000001</v>
      </c>
      <c r="D236" s="671">
        <f>D237+D238</f>
        <v>0</v>
      </c>
      <c r="E236" s="668">
        <f>SUM(D236/C236*100)</f>
        <v>0</v>
      </c>
      <c r="F236" s="48" t="s">
        <v>1353</v>
      </c>
      <c r="G236" s="714" t="s">
        <v>1046</v>
      </c>
    </row>
    <row r="237" spans="1:7" ht="76.5">
      <c r="A237" s="91"/>
      <c r="B237" s="143" t="s">
        <v>12</v>
      </c>
      <c r="C237" s="523">
        <v>287.33627000000001</v>
      </c>
      <c r="D237" s="523">
        <v>0</v>
      </c>
      <c r="E237" s="668">
        <f>SUM(D237/C237*100)</f>
        <v>0</v>
      </c>
      <c r="F237" s="337" t="s">
        <v>1355</v>
      </c>
      <c r="G237" s="683"/>
    </row>
    <row r="238" spans="1:7" ht="76.5">
      <c r="A238" s="91"/>
      <c r="B238" s="143" t="s">
        <v>13</v>
      </c>
      <c r="C238" s="523">
        <v>0</v>
      </c>
      <c r="D238" s="523">
        <v>0</v>
      </c>
      <c r="E238" s="668"/>
      <c r="F238" s="337" t="s">
        <v>1354</v>
      </c>
      <c r="G238" s="683"/>
    </row>
    <row r="239" spans="1:7" ht="75.75" customHeight="1">
      <c r="A239" s="91"/>
      <c r="B239" s="661" t="s">
        <v>15</v>
      </c>
      <c r="C239" s="671">
        <f>C240</f>
        <v>1000</v>
      </c>
      <c r="D239" s="671">
        <f>D240</f>
        <v>73.3</v>
      </c>
      <c r="E239" s="668">
        <f>SUM(D239/C239*100)</f>
        <v>7.33</v>
      </c>
      <c r="F239" s="669"/>
      <c r="G239" s="936" t="s">
        <v>1352</v>
      </c>
    </row>
    <row r="240" spans="1:7" ht="114.75">
      <c r="A240" s="91"/>
      <c r="B240" s="681" t="s">
        <v>16</v>
      </c>
      <c r="C240" s="523">
        <v>1000</v>
      </c>
      <c r="D240" s="523">
        <v>73.3</v>
      </c>
      <c r="E240" s="668">
        <f>SUM(D240/C240*100)</f>
        <v>7.33</v>
      </c>
      <c r="F240" s="337" t="s">
        <v>1356</v>
      </c>
      <c r="G240" s="937"/>
    </row>
    <row r="241" spans="1:7" ht="25.5">
      <c r="A241" s="91"/>
      <c r="B241" s="670" t="s">
        <v>18</v>
      </c>
      <c r="C241" s="671">
        <f>C242</f>
        <v>0</v>
      </c>
      <c r="D241" s="671">
        <f>D242</f>
        <v>0</v>
      </c>
      <c r="E241" s="668"/>
      <c r="G241" s="683" t="s">
        <v>1048</v>
      </c>
    </row>
    <row r="242" spans="1:7" ht="51">
      <c r="A242" s="91"/>
      <c r="B242" s="681" t="s">
        <v>19</v>
      </c>
      <c r="C242" s="523"/>
      <c r="D242" s="523">
        <v>0</v>
      </c>
      <c r="E242" s="668"/>
      <c r="F242" s="683"/>
      <c r="G242" s="683"/>
    </row>
    <row r="243" spans="1:7" ht="38.25">
      <c r="A243" s="91"/>
      <c r="B243" s="670" t="s">
        <v>21</v>
      </c>
      <c r="C243" s="671">
        <f>C244</f>
        <v>0</v>
      </c>
      <c r="D243" s="671">
        <f>D244</f>
        <v>0</v>
      </c>
      <c r="E243" s="668"/>
      <c r="G243" s="683" t="s">
        <v>1048</v>
      </c>
    </row>
    <row r="244" spans="1:7" ht="38.25">
      <c r="A244" s="91"/>
      <c r="B244" s="681" t="s">
        <v>22</v>
      </c>
      <c r="C244" s="523">
        <v>0</v>
      </c>
      <c r="D244" s="523">
        <v>0</v>
      </c>
      <c r="E244" s="668"/>
      <c r="F244" s="296" t="s">
        <v>1358</v>
      </c>
      <c r="G244" s="683"/>
    </row>
    <row r="245" spans="1:7" ht="26.25" customHeight="1">
      <c r="A245" s="91"/>
      <c r="B245" s="670" t="s">
        <v>24</v>
      </c>
      <c r="C245" s="671">
        <f>C246+C247</f>
        <v>941.77351999999996</v>
      </c>
      <c r="D245" s="671">
        <f>D246+D247</f>
        <v>171.23043000000001</v>
      </c>
      <c r="E245" s="668">
        <f>SUM(D245/C245*100)</f>
        <v>18.181699353789433</v>
      </c>
      <c r="F245" s="91"/>
      <c r="G245" s="91"/>
    </row>
    <row r="246" spans="1:7" ht="51">
      <c r="A246" s="91"/>
      <c r="B246" s="681" t="s">
        <v>25</v>
      </c>
      <c r="C246" s="523">
        <v>0</v>
      </c>
      <c r="D246" s="523">
        <v>0</v>
      </c>
      <c r="E246" s="668"/>
      <c r="F246" s="337" t="s">
        <v>1359</v>
      </c>
      <c r="G246" s="683"/>
    </row>
    <row r="247" spans="1:7" ht="51">
      <c r="A247" s="91"/>
      <c r="B247" s="681" t="s">
        <v>26</v>
      </c>
      <c r="C247" s="523">
        <v>941.77351999999996</v>
      </c>
      <c r="D247" s="523">
        <v>171.23043000000001</v>
      </c>
      <c r="E247" s="668">
        <f t="shared" ref="E247:E252" si="10">SUM(D247/C247*100)</f>
        <v>18.181699353789433</v>
      </c>
      <c r="F247" s="683"/>
      <c r="G247" s="669" t="s">
        <v>1049</v>
      </c>
    </row>
    <row r="248" spans="1:7" ht="25.5">
      <c r="A248" s="91"/>
      <c r="B248" s="670" t="s">
        <v>28</v>
      </c>
      <c r="C248" s="682">
        <v>4231.03</v>
      </c>
      <c r="D248" s="682">
        <v>4231.03</v>
      </c>
      <c r="E248" s="668">
        <f t="shared" si="10"/>
        <v>100</v>
      </c>
      <c r="F248" s="936" t="s">
        <v>1357</v>
      </c>
      <c r="G248" s="683"/>
    </row>
    <row r="249" spans="1:7" ht="84" customHeight="1">
      <c r="A249" s="91"/>
      <c r="B249" s="143" t="s">
        <v>29</v>
      </c>
      <c r="C249" s="682">
        <v>4231.03</v>
      </c>
      <c r="D249" s="682">
        <v>4231.03</v>
      </c>
      <c r="E249" s="668">
        <f t="shared" si="10"/>
        <v>100</v>
      </c>
      <c r="F249" s="937"/>
      <c r="G249" s="337" t="s">
        <v>1112</v>
      </c>
    </row>
    <row r="250" spans="1:7" ht="25.5">
      <c r="A250" s="91">
        <v>14</v>
      </c>
      <c r="B250" s="716" t="s">
        <v>875</v>
      </c>
      <c r="C250" s="712">
        <f>SUM(C251:C253)</f>
        <v>14477.402829999999</v>
      </c>
      <c r="D250" s="712">
        <f>SUM(D251:D253)</f>
        <v>12818.725709999999</v>
      </c>
      <c r="E250" s="689">
        <f t="shared" si="10"/>
        <v>88.542992555523156</v>
      </c>
      <c r="F250" s="688" t="s">
        <v>1360</v>
      </c>
      <c r="G250" s="713" t="s">
        <v>1071</v>
      </c>
    </row>
    <row r="251" spans="1:7" ht="153.75" customHeight="1">
      <c r="A251" s="91"/>
      <c r="B251" s="34" t="s">
        <v>46</v>
      </c>
      <c r="C251" s="667">
        <v>3449.9772800000001</v>
      </c>
      <c r="D251" s="667">
        <v>3006.8293699999999</v>
      </c>
      <c r="E251" s="668">
        <f t="shared" si="10"/>
        <v>87.155048452956763</v>
      </c>
      <c r="F251" s="669" t="s">
        <v>1365</v>
      </c>
      <c r="G251" s="736" t="s">
        <v>1361</v>
      </c>
    </row>
    <row r="252" spans="1:7" ht="168.75" customHeight="1">
      <c r="A252" s="91"/>
      <c r="B252" s="34" t="s">
        <v>48</v>
      </c>
      <c r="C252" s="667">
        <v>3814.0210499999998</v>
      </c>
      <c r="D252" s="667">
        <f>3814.02105-53.647-661.88221</f>
        <v>3098.4918399999997</v>
      </c>
      <c r="E252" s="668">
        <f t="shared" si="10"/>
        <v>81.239505482016156</v>
      </c>
      <c r="F252" s="978" t="s">
        <v>1364</v>
      </c>
      <c r="G252" s="337" t="s">
        <v>1362</v>
      </c>
    </row>
    <row r="253" spans="1:7" ht="105.75" customHeight="1">
      <c r="A253" s="91"/>
      <c r="B253" s="34" t="s">
        <v>50</v>
      </c>
      <c r="C253" s="667">
        <v>7213.4044999999996</v>
      </c>
      <c r="D253" s="667">
        <v>6713.4044999999996</v>
      </c>
      <c r="E253" s="668"/>
      <c r="F253" s="669" t="s">
        <v>1366</v>
      </c>
      <c r="G253" s="337" t="s">
        <v>1363</v>
      </c>
    </row>
    <row r="254" spans="1:7" ht="25.5">
      <c r="A254" s="221">
        <v>15</v>
      </c>
      <c r="B254" s="634" t="s">
        <v>1099</v>
      </c>
      <c r="C254" s="688">
        <f>SUM(C256:C260)</f>
        <v>70</v>
      </c>
      <c r="D254" s="688">
        <f>SUM(D256:D260)</f>
        <v>70</v>
      </c>
      <c r="E254" s="676">
        <f>SUM(D254/C254*100)</f>
        <v>100</v>
      </c>
      <c r="F254" s="688" t="s">
        <v>1367</v>
      </c>
      <c r="G254" s="717" t="s">
        <v>1338</v>
      </c>
    </row>
    <row r="255" spans="1:7" ht="63.75">
      <c r="A255" s="405"/>
      <c r="B255" s="718" t="s">
        <v>1053</v>
      </c>
      <c r="C255" s="248"/>
      <c r="D255" s="248"/>
      <c r="E255" s="682"/>
      <c r="F255" s="337" t="s">
        <v>1368</v>
      </c>
      <c r="G255" s="683"/>
    </row>
    <row r="256" spans="1:7" ht="76.5">
      <c r="A256" s="221"/>
      <c r="B256" s="337" t="s">
        <v>59</v>
      </c>
      <c r="C256" s="248">
        <v>20</v>
      </c>
      <c r="D256" s="248">
        <v>20</v>
      </c>
      <c r="E256" s="682">
        <f>SUM(D256/C256*100)</f>
        <v>100</v>
      </c>
      <c r="F256" s="337" t="s">
        <v>1369</v>
      </c>
      <c r="G256" s="683"/>
    </row>
    <row r="257" spans="1:7" ht="81" customHeight="1">
      <c r="A257" s="221"/>
      <c r="B257" s="83" t="s">
        <v>60</v>
      </c>
      <c r="C257" s="248">
        <v>10</v>
      </c>
      <c r="D257" s="248">
        <v>10</v>
      </c>
      <c r="E257" s="682">
        <f>SUM(D257/C257*100)</f>
        <v>100</v>
      </c>
      <c r="F257" s="337" t="s">
        <v>1373</v>
      </c>
      <c r="G257" s="683"/>
    </row>
    <row r="258" spans="1:7" ht="25.5">
      <c r="A258" s="248"/>
      <c r="B258" s="710" t="s">
        <v>1054</v>
      </c>
      <c r="C258" s="248"/>
      <c r="D258" s="248"/>
      <c r="E258" s="682"/>
      <c r="F258" s="337" t="s">
        <v>1372</v>
      </c>
      <c r="G258" s="683"/>
    </row>
    <row r="259" spans="1:7" ht="89.25">
      <c r="A259" s="248"/>
      <c r="B259" s="83" t="s">
        <v>1055</v>
      </c>
      <c r="C259" s="248">
        <v>25</v>
      </c>
      <c r="D259" s="248">
        <v>25</v>
      </c>
      <c r="E259" s="682">
        <f t="shared" ref="E259:E269" si="11">SUM(D259/C259*100)</f>
        <v>100</v>
      </c>
      <c r="F259" s="337" t="s">
        <v>1370</v>
      </c>
      <c r="G259" s="683"/>
    </row>
    <row r="260" spans="1:7" ht="51">
      <c r="A260" s="221"/>
      <c r="B260" s="337" t="s">
        <v>63</v>
      </c>
      <c r="C260" s="248">
        <v>15</v>
      </c>
      <c r="D260" s="248">
        <v>15</v>
      </c>
      <c r="E260" s="682">
        <f t="shared" si="11"/>
        <v>100</v>
      </c>
      <c r="F260" s="108" t="s">
        <v>1371</v>
      </c>
      <c r="G260" s="683"/>
    </row>
    <row r="261" spans="1:7" ht="51.75" customHeight="1">
      <c r="A261" s="683">
        <v>16</v>
      </c>
      <c r="B261" s="664" t="s">
        <v>1088</v>
      </c>
      <c r="C261" s="691">
        <f>SUM(C262:C266)</f>
        <v>175</v>
      </c>
      <c r="D261" s="691">
        <f>SUM(D262:D266)</f>
        <v>175</v>
      </c>
      <c r="E261" s="719">
        <f t="shared" si="11"/>
        <v>100</v>
      </c>
      <c r="F261" s="688" t="s">
        <v>1374</v>
      </c>
      <c r="G261" s="747" t="s">
        <v>1199</v>
      </c>
    </row>
    <row r="262" spans="1:7" ht="39" customHeight="1">
      <c r="A262" s="958"/>
      <c r="B262" s="936" t="s">
        <v>109</v>
      </c>
      <c r="C262" s="961">
        <v>15</v>
      </c>
      <c r="D262" s="964">
        <v>15</v>
      </c>
      <c r="E262" s="964">
        <f t="shared" si="11"/>
        <v>100</v>
      </c>
      <c r="F262" s="83" t="s">
        <v>1217</v>
      </c>
      <c r="G262" s="942" t="s">
        <v>1197</v>
      </c>
    </row>
    <row r="263" spans="1:7" ht="38.25">
      <c r="A263" s="960"/>
      <c r="B263" s="937"/>
      <c r="C263" s="963"/>
      <c r="D263" s="966"/>
      <c r="E263" s="966"/>
      <c r="F263" s="83" t="s">
        <v>1218</v>
      </c>
      <c r="G263" s="944"/>
    </row>
    <row r="264" spans="1:7" ht="52.5" customHeight="1">
      <c r="A264" s="91"/>
      <c r="B264" s="83" t="s">
        <v>110</v>
      </c>
      <c r="C264" s="85">
        <v>100</v>
      </c>
      <c r="D264" s="682">
        <v>120</v>
      </c>
      <c r="E264" s="682">
        <f t="shared" si="11"/>
        <v>120</v>
      </c>
      <c r="F264" s="337" t="s">
        <v>1219</v>
      </c>
      <c r="G264" s="337" t="s">
        <v>1196</v>
      </c>
    </row>
    <row r="265" spans="1:7" ht="38.25">
      <c r="A265" s="91"/>
      <c r="B265" s="83" t="s">
        <v>111</v>
      </c>
      <c r="C265" s="85">
        <v>40</v>
      </c>
      <c r="D265" s="682">
        <v>40</v>
      </c>
      <c r="E265" s="682">
        <f t="shared" si="11"/>
        <v>100</v>
      </c>
      <c r="F265" s="108" t="s">
        <v>1220</v>
      </c>
      <c r="G265" s="936" t="s">
        <v>1198</v>
      </c>
    </row>
    <row r="266" spans="1:7" ht="36.75" customHeight="1">
      <c r="A266" s="958"/>
      <c r="B266" s="936" t="s">
        <v>112</v>
      </c>
      <c r="C266" s="961">
        <v>20</v>
      </c>
      <c r="D266" s="964">
        <v>0</v>
      </c>
      <c r="E266" s="964">
        <f t="shared" si="11"/>
        <v>0</v>
      </c>
      <c r="F266" s="108" t="s">
        <v>1221</v>
      </c>
      <c r="G266" s="938"/>
    </row>
    <row r="267" spans="1:7" ht="55.5" customHeight="1">
      <c r="A267" s="959"/>
      <c r="B267" s="938"/>
      <c r="C267" s="962"/>
      <c r="D267" s="965"/>
      <c r="E267" s="965"/>
      <c r="F267" s="108" t="s">
        <v>1222</v>
      </c>
      <c r="G267" s="938"/>
    </row>
    <row r="268" spans="1:7" ht="42.75" customHeight="1">
      <c r="A268" s="960"/>
      <c r="B268" s="937"/>
      <c r="C268" s="963"/>
      <c r="D268" s="966"/>
      <c r="E268" s="966"/>
      <c r="F268" s="108" t="s">
        <v>1223</v>
      </c>
      <c r="G268" s="937"/>
    </row>
    <row r="269" spans="1:7" ht="38.25">
      <c r="A269" s="221">
        <v>17</v>
      </c>
      <c r="B269" s="678" t="s">
        <v>1089</v>
      </c>
      <c r="C269" s="720">
        <f>SUM(C270:C271)</f>
        <v>300</v>
      </c>
      <c r="D269" s="720">
        <f>SUM(D270:D271)</f>
        <v>300</v>
      </c>
      <c r="E269" s="719">
        <f t="shared" si="11"/>
        <v>100</v>
      </c>
      <c r="F269" s="688" t="s">
        <v>1375</v>
      </c>
      <c r="G269" s="748" t="s">
        <v>1083</v>
      </c>
    </row>
    <row r="270" spans="1:7" ht="77.25" customHeight="1">
      <c r="A270" s="221"/>
      <c r="B270" s="414" t="s">
        <v>186</v>
      </c>
      <c r="C270" s="672">
        <v>100</v>
      </c>
      <c r="D270" s="672">
        <v>100</v>
      </c>
      <c r="E270" s="682">
        <f t="shared" ref="E270:E322" si="12">SUM(D270/C270*100)</f>
        <v>100</v>
      </c>
      <c r="F270" s="342" t="s">
        <v>1378</v>
      </c>
      <c r="G270" s="337" t="s">
        <v>1159</v>
      </c>
    </row>
    <row r="271" spans="1:7" ht="97.5" customHeight="1">
      <c r="A271" s="221"/>
      <c r="B271" s="108" t="s">
        <v>935</v>
      </c>
      <c r="C271" s="672">
        <v>200</v>
      </c>
      <c r="D271" s="672">
        <v>200</v>
      </c>
      <c r="E271" s="682">
        <f t="shared" si="12"/>
        <v>100</v>
      </c>
      <c r="F271" s="342" t="s">
        <v>1377</v>
      </c>
      <c r="G271" s="683" t="s">
        <v>1160</v>
      </c>
    </row>
    <row r="272" spans="1:7" ht="63.75">
      <c r="A272" s="221"/>
      <c r="B272" s="108"/>
      <c r="C272" s="672"/>
      <c r="D272" s="672"/>
      <c r="E272" s="682"/>
      <c r="F272" s="337" t="s">
        <v>1376</v>
      </c>
    </row>
    <row r="273" spans="1:7" ht="51">
      <c r="A273" s="221">
        <v>18</v>
      </c>
      <c r="B273" s="634" t="s">
        <v>879</v>
      </c>
      <c r="C273" s="721">
        <f>SUM(C274:C279)</f>
        <v>300</v>
      </c>
      <c r="D273" s="721">
        <f>SUM(D274:D279)</f>
        <v>300</v>
      </c>
      <c r="E273" s="719">
        <f t="shared" si="12"/>
        <v>100</v>
      </c>
      <c r="F273" s="634" t="s">
        <v>1211</v>
      </c>
      <c r="G273" s="748" t="s">
        <v>1137</v>
      </c>
    </row>
    <row r="274" spans="1:7" ht="39.75" customHeight="1">
      <c r="A274" s="221"/>
      <c r="B274" s="143" t="s">
        <v>936</v>
      </c>
      <c r="C274" s="685">
        <v>100</v>
      </c>
      <c r="D274" s="685">
        <v>100</v>
      </c>
      <c r="E274" s="682">
        <f t="shared" si="12"/>
        <v>100</v>
      </c>
      <c r="F274" s="669" t="s">
        <v>1212</v>
      </c>
      <c r="G274" s="683"/>
    </row>
    <row r="275" spans="1:7" ht="57" customHeight="1">
      <c r="A275" s="221"/>
      <c r="B275" s="681" t="s">
        <v>937</v>
      </c>
      <c r="C275" s="685">
        <v>30</v>
      </c>
      <c r="D275" s="685">
        <v>30</v>
      </c>
      <c r="E275" s="682">
        <f t="shared" si="12"/>
        <v>100</v>
      </c>
      <c r="F275" s="669" t="s">
        <v>1213</v>
      </c>
      <c r="G275" s="683"/>
    </row>
    <row r="276" spans="1:7" ht="54" customHeight="1">
      <c r="A276" s="221"/>
      <c r="B276" s="681" t="s">
        <v>938</v>
      </c>
      <c r="C276" s="685">
        <v>30</v>
      </c>
      <c r="D276" s="685">
        <v>30</v>
      </c>
      <c r="E276" s="682">
        <f t="shared" si="12"/>
        <v>100</v>
      </c>
      <c r="F276" s="337" t="s">
        <v>1214</v>
      </c>
      <c r="G276" s="683"/>
    </row>
    <row r="277" spans="1:7" ht="63.75">
      <c r="A277" s="221"/>
      <c r="B277" s="108" t="s">
        <v>939</v>
      </c>
      <c r="C277" s="685">
        <v>60</v>
      </c>
      <c r="D277" s="685">
        <v>60</v>
      </c>
      <c r="E277" s="682">
        <f t="shared" si="12"/>
        <v>100</v>
      </c>
      <c r="F277" s="337" t="s">
        <v>1215</v>
      </c>
      <c r="G277" s="683"/>
    </row>
    <row r="278" spans="1:7" ht="63.75">
      <c r="A278" s="221"/>
      <c r="B278" s="681" t="s">
        <v>940</v>
      </c>
      <c r="C278" s="685">
        <v>40</v>
      </c>
      <c r="D278" s="685">
        <v>40</v>
      </c>
      <c r="E278" s="682">
        <f t="shared" si="12"/>
        <v>100</v>
      </c>
      <c r="F278" s="337" t="s">
        <v>1216</v>
      </c>
      <c r="G278" s="683"/>
    </row>
    <row r="279" spans="1:7" ht="30.75" customHeight="1">
      <c r="A279" s="221"/>
      <c r="B279" s="681" t="s">
        <v>941</v>
      </c>
      <c r="C279" s="685">
        <v>40</v>
      </c>
      <c r="D279" s="685">
        <v>40</v>
      </c>
      <c r="E279" s="682">
        <f t="shared" si="12"/>
        <v>100</v>
      </c>
      <c r="F279" s="337"/>
      <c r="G279" s="683"/>
    </row>
    <row r="280" spans="1:7" ht="63.75">
      <c r="A280" s="221">
        <v>19</v>
      </c>
      <c r="B280" s="634" t="s">
        <v>890</v>
      </c>
      <c r="C280" s="691">
        <f>SUM(C281:C282)</f>
        <v>770</v>
      </c>
      <c r="D280" s="691">
        <f>SUM(D281:D282)</f>
        <v>770</v>
      </c>
      <c r="E280" s="719">
        <f t="shared" si="12"/>
        <v>100</v>
      </c>
      <c r="F280" s="677"/>
      <c r="G280" s="746" t="s">
        <v>1179</v>
      </c>
    </row>
    <row r="281" spans="1:7">
      <c r="A281" s="221"/>
      <c r="B281" s="83" t="s">
        <v>468</v>
      </c>
      <c r="C281" s="666">
        <v>25.1</v>
      </c>
      <c r="D281" s="666">
        <v>25.1</v>
      </c>
      <c r="E281" s="682">
        <f t="shared" si="12"/>
        <v>100</v>
      </c>
      <c r="F281" s="337"/>
      <c r="G281" s="683"/>
    </row>
    <row r="282" spans="1:7" ht="38.25">
      <c r="A282" s="221"/>
      <c r="B282" s="337" t="s">
        <v>470</v>
      </c>
      <c r="C282" s="666">
        <v>744.9</v>
      </c>
      <c r="D282" s="666">
        <v>744.9</v>
      </c>
      <c r="E282" s="682">
        <f t="shared" si="12"/>
        <v>100</v>
      </c>
      <c r="F282" s="337"/>
      <c r="G282" s="683"/>
    </row>
    <row r="283" spans="1:7" ht="38.25">
      <c r="A283" s="221">
        <v>20</v>
      </c>
      <c r="B283" s="634" t="s">
        <v>919</v>
      </c>
      <c r="C283" s="691">
        <f>SUM(C284:C285)</f>
        <v>250</v>
      </c>
      <c r="D283" s="691">
        <f>SUM(D284:D285)</f>
        <v>250</v>
      </c>
      <c r="E283" s="719">
        <f t="shared" si="12"/>
        <v>100</v>
      </c>
      <c r="F283" s="677"/>
      <c r="G283" s="746" t="s">
        <v>1200</v>
      </c>
    </row>
    <row r="284" spans="1:7">
      <c r="A284" s="221"/>
      <c r="B284" s="108" t="s">
        <v>397</v>
      </c>
      <c r="C284" s="699">
        <v>85.313999999999993</v>
      </c>
      <c r="D284" s="699">
        <v>85.313999999999993</v>
      </c>
      <c r="E284" s="682">
        <f t="shared" si="12"/>
        <v>100</v>
      </c>
      <c r="F284" s="337"/>
      <c r="G284" s="683"/>
    </row>
    <row r="285" spans="1:7" ht="51">
      <c r="A285" s="221"/>
      <c r="B285" s="108" t="s">
        <v>1056</v>
      </c>
      <c r="C285" s="699">
        <v>164.68600000000001</v>
      </c>
      <c r="D285" s="699">
        <v>164.68600000000001</v>
      </c>
      <c r="E285" s="682">
        <f t="shared" si="12"/>
        <v>100</v>
      </c>
      <c r="F285" s="337"/>
      <c r="G285" s="683"/>
    </row>
    <row r="286" spans="1:7">
      <c r="A286" s="91"/>
      <c r="B286" s="337"/>
      <c r="C286" s="682"/>
      <c r="D286" s="682"/>
      <c r="E286" s="682"/>
      <c r="F286" s="683"/>
      <c r="G286" s="683"/>
    </row>
    <row r="287" spans="1:7" ht="38.25">
      <c r="A287" s="640" t="s">
        <v>1102</v>
      </c>
      <c r="B287" s="777" t="s">
        <v>1093</v>
      </c>
      <c r="C287" s="712">
        <f>SUM(C288+C298+C320+C336)+C308</f>
        <v>1020031.3</v>
      </c>
      <c r="D287" s="712">
        <f>SUM(D288+D298+D320+D336)+D308</f>
        <v>1012921.2</v>
      </c>
      <c r="E287" s="709">
        <f t="shared" si="12"/>
        <v>99.302952762331884</v>
      </c>
      <c r="F287" s="688" t="s">
        <v>1382</v>
      </c>
      <c r="G287" s="674" t="s">
        <v>1161</v>
      </c>
    </row>
    <row r="288" spans="1:7" ht="51">
      <c r="A288" s="581"/>
      <c r="B288" s="148" t="s">
        <v>416</v>
      </c>
      <c r="C288" s="722">
        <f>SUM(C289+C292+C296)</f>
        <v>303351.40000000002</v>
      </c>
      <c r="D288" s="722">
        <f>SUM(D289+D292+D296)</f>
        <v>299025.2</v>
      </c>
      <c r="E288" s="723">
        <f t="shared" si="12"/>
        <v>98.573865160998096</v>
      </c>
      <c r="F288" s="267" t="s">
        <v>1379</v>
      </c>
      <c r="G288" s="683"/>
    </row>
    <row r="289" spans="1:7" ht="38.25">
      <c r="A289" s="578"/>
      <c r="B289" s="734" t="s">
        <v>417</v>
      </c>
      <c r="C289" s="682">
        <f>SUM(C290:C291)</f>
        <v>300811.7</v>
      </c>
      <c r="D289" s="682">
        <f>SUM(D290:D291)</f>
        <v>296633.2</v>
      </c>
      <c r="E289" s="699">
        <f t="shared" si="12"/>
        <v>98.61092504048213</v>
      </c>
      <c r="F289" s="267" t="s">
        <v>1380</v>
      </c>
      <c r="G289" s="683"/>
    </row>
    <row r="290" spans="1:7" ht="44.25" customHeight="1">
      <c r="A290" s="580"/>
      <c r="B290" s="724" t="s">
        <v>418</v>
      </c>
      <c r="C290" s="682">
        <v>296799.8</v>
      </c>
      <c r="D290" s="682">
        <v>292621.3</v>
      </c>
      <c r="E290" s="699">
        <f t="shared" si="12"/>
        <v>98.592148647000428</v>
      </c>
      <c r="F290" s="333" t="s">
        <v>1381</v>
      </c>
      <c r="G290" s="683"/>
    </row>
    <row r="291" spans="1:7" ht="105" customHeight="1">
      <c r="A291" s="580"/>
      <c r="B291" s="724" t="s">
        <v>419</v>
      </c>
      <c r="C291" s="682">
        <v>4011.9</v>
      </c>
      <c r="D291" s="682">
        <v>4011.9</v>
      </c>
      <c r="E291" s="699">
        <f t="shared" si="12"/>
        <v>100</v>
      </c>
      <c r="F291" s="267" t="s">
        <v>723</v>
      </c>
      <c r="G291" s="683"/>
    </row>
    <row r="292" spans="1:7" ht="51">
      <c r="A292" s="581"/>
      <c r="B292" s="148" t="s">
        <v>1057</v>
      </c>
      <c r="C292" s="682">
        <f>SUM(C293:C294)</f>
        <v>2469.6999999999998</v>
      </c>
      <c r="D292" s="682">
        <f>SUM(D293:D294)</f>
        <v>2322</v>
      </c>
      <c r="E292" s="699">
        <f t="shared" si="12"/>
        <v>94.019516540470505</v>
      </c>
      <c r="F292" s="683"/>
      <c r="G292" s="683"/>
    </row>
    <row r="293" spans="1:7" ht="25.5">
      <c r="A293" s="583"/>
      <c r="B293" s="724" t="s">
        <v>421</v>
      </c>
      <c r="C293" s="682">
        <v>886.5</v>
      </c>
      <c r="D293" s="682">
        <v>851.1</v>
      </c>
      <c r="E293" s="699">
        <f t="shared" si="12"/>
        <v>96.006768189509302</v>
      </c>
      <c r="F293" s="683"/>
      <c r="G293" s="683"/>
    </row>
    <row r="294" spans="1:7" ht="76.5">
      <c r="A294" s="583"/>
      <c r="B294" s="724" t="s">
        <v>422</v>
      </c>
      <c r="C294" s="682">
        <v>1583.2</v>
      </c>
      <c r="D294" s="682">
        <v>1470.9</v>
      </c>
      <c r="E294" s="699">
        <f t="shared" si="12"/>
        <v>92.906771096513395</v>
      </c>
      <c r="F294" s="683"/>
      <c r="G294" s="683"/>
    </row>
    <row r="295" spans="1:7" ht="38.25">
      <c r="A295" s="581"/>
      <c r="B295" s="148" t="s">
        <v>423</v>
      </c>
      <c r="C295" s="682"/>
      <c r="D295" s="682"/>
      <c r="E295" s="699"/>
      <c r="F295" s="683"/>
      <c r="G295" s="683"/>
    </row>
    <row r="296" spans="1:7" ht="25.5">
      <c r="A296" s="578"/>
      <c r="B296" s="734" t="s">
        <v>424</v>
      </c>
      <c r="C296" s="682">
        <v>70</v>
      </c>
      <c r="D296" s="682">
        <v>70</v>
      </c>
      <c r="E296" s="699">
        <f t="shared" si="12"/>
        <v>100</v>
      </c>
      <c r="F296" s="683"/>
      <c r="G296" s="683"/>
    </row>
    <row r="297" spans="1:7" ht="25.5">
      <c r="A297" s="583"/>
      <c r="B297" s="728" t="s">
        <v>427</v>
      </c>
      <c r="C297" s="682">
        <v>70</v>
      </c>
      <c r="D297" s="682">
        <v>70</v>
      </c>
      <c r="E297" s="699">
        <f t="shared" si="12"/>
        <v>100</v>
      </c>
      <c r="F297" s="683"/>
      <c r="G297" s="683"/>
    </row>
    <row r="298" spans="1:7" ht="76.5">
      <c r="A298" s="578"/>
      <c r="B298" s="148" t="s">
        <v>428</v>
      </c>
      <c r="C298" s="722">
        <f>SUM(C299+C302)+C306</f>
        <v>586674.80000000005</v>
      </c>
      <c r="D298" s="722">
        <f>SUM(D299+D302)+D306</f>
        <v>586230.60000000009</v>
      </c>
      <c r="E298" s="723">
        <f t="shared" si="12"/>
        <v>99.924285140592374</v>
      </c>
      <c r="F298" s="267" t="s">
        <v>1383</v>
      </c>
      <c r="G298" s="683"/>
    </row>
    <row r="299" spans="1:7" ht="51">
      <c r="A299" s="581"/>
      <c r="B299" s="148" t="s">
        <v>429</v>
      </c>
      <c r="C299" s="682">
        <f>SUM(C300:C301)</f>
        <v>579099.9</v>
      </c>
      <c r="D299" s="682">
        <f>SUM(D300:D301)</f>
        <v>578759.30000000005</v>
      </c>
      <c r="E299" s="699">
        <f t="shared" si="12"/>
        <v>99.941184586631778</v>
      </c>
      <c r="F299" s="267" t="s">
        <v>1384</v>
      </c>
      <c r="G299" s="683"/>
    </row>
    <row r="300" spans="1:7" ht="51">
      <c r="A300" s="580"/>
      <c r="B300" s="728" t="s">
        <v>430</v>
      </c>
      <c r="C300" s="682">
        <v>578005.30000000005</v>
      </c>
      <c r="D300" s="682">
        <v>577804.80000000005</v>
      </c>
      <c r="E300" s="699">
        <f t="shared" si="12"/>
        <v>99.965311736760881</v>
      </c>
      <c r="F300" s="267" t="s">
        <v>1385</v>
      </c>
      <c r="G300" s="683"/>
    </row>
    <row r="301" spans="1:7" ht="51">
      <c r="A301" s="583"/>
      <c r="B301" s="728" t="s">
        <v>431</v>
      </c>
      <c r="C301" s="682">
        <v>1094.5999999999999</v>
      </c>
      <c r="D301" s="682">
        <v>954.5</v>
      </c>
      <c r="E301" s="699">
        <f t="shared" si="12"/>
        <v>87.200803946647184</v>
      </c>
      <c r="F301" s="267" t="s">
        <v>1386</v>
      </c>
      <c r="G301" s="683"/>
    </row>
    <row r="302" spans="1:7" ht="76.5">
      <c r="A302" s="581"/>
      <c r="B302" s="148" t="s">
        <v>1057</v>
      </c>
      <c r="C302" s="682">
        <f>SUM(C303:C305)</f>
        <v>7394.9</v>
      </c>
      <c r="D302" s="682">
        <f>SUM(D303:D305)</f>
        <v>7291.2999999999993</v>
      </c>
      <c r="E302" s="699">
        <f t="shared" si="12"/>
        <v>98.59903446970209</v>
      </c>
      <c r="F302" s="267" t="s">
        <v>1387</v>
      </c>
      <c r="G302" s="683"/>
    </row>
    <row r="303" spans="1:7" ht="93" customHeight="1">
      <c r="A303" s="583"/>
      <c r="B303" s="728" t="s">
        <v>421</v>
      </c>
      <c r="C303" s="682">
        <v>3584.5</v>
      </c>
      <c r="D303" s="682">
        <v>3583.9</v>
      </c>
      <c r="E303" s="699">
        <f t="shared" si="12"/>
        <v>99.983261263774594</v>
      </c>
      <c r="F303" s="269" t="s">
        <v>1394</v>
      </c>
      <c r="G303" s="683"/>
    </row>
    <row r="304" spans="1:7" ht="25.5">
      <c r="A304" s="584"/>
      <c r="B304" s="728" t="s">
        <v>432</v>
      </c>
      <c r="C304" s="682">
        <v>36.200000000000003</v>
      </c>
      <c r="D304" s="682">
        <v>36.200000000000003</v>
      </c>
      <c r="E304" s="699">
        <f t="shared" si="12"/>
        <v>100</v>
      </c>
      <c r="F304" s="269" t="s">
        <v>1395</v>
      </c>
      <c r="G304" s="683"/>
    </row>
    <row r="305" spans="1:7" ht="76.5">
      <c r="A305" s="583"/>
      <c r="B305" s="728" t="s">
        <v>422</v>
      </c>
      <c r="C305" s="682">
        <v>3774.2</v>
      </c>
      <c r="D305" s="682">
        <v>3671.2</v>
      </c>
      <c r="E305" s="699">
        <f t="shared" si="12"/>
        <v>97.270944835991742</v>
      </c>
      <c r="F305" s="269" t="s">
        <v>1396</v>
      </c>
      <c r="G305" s="683"/>
    </row>
    <row r="306" spans="1:7" ht="38.25">
      <c r="A306" s="578"/>
      <c r="B306" s="148" t="s">
        <v>435</v>
      </c>
      <c r="C306" s="682">
        <v>180</v>
      </c>
      <c r="D306" s="682">
        <v>180</v>
      </c>
      <c r="E306" s="699">
        <f t="shared" si="12"/>
        <v>100</v>
      </c>
      <c r="F306" s="269" t="s">
        <v>1388</v>
      </c>
      <c r="G306" s="683"/>
    </row>
    <row r="307" spans="1:7" ht="51">
      <c r="A307" s="585"/>
      <c r="B307" s="735" t="s">
        <v>437</v>
      </c>
      <c r="C307" s="682">
        <v>180</v>
      </c>
      <c r="D307" s="682">
        <v>180</v>
      </c>
      <c r="E307" s="699">
        <f t="shared" si="12"/>
        <v>100</v>
      </c>
      <c r="F307" s="683"/>
      <c r="G307" s="683"/>
    </row>
    <row r="308" spans="1:7" ht="76.5">
      <c r="A308" s="578"/>
      <c r="B308" s="148" t="s">
        <v>438</v>
      </c>
      <c r="C308" s="725">
        <f>SUM(C309+C311+C314+C315+C317)</f>
        <v>72569.8</v>
      </c>
      <c r="D308" s="725">
        <f>SUM(D309+D311+D314+D315+D317)</f>
        <v>72511.5</v>
      </c>
      <c r="E308" s="723">
        <f t="shared" si="12"/>
        <v>99.919663551504883</v>
      </c>
      <c r="F308" s="984" t="s">
        <v>1389</v>
      </c>
      <c r="G308" s="683"/>
    </row>
    <row r="309" spans="1:7" ht="63.75">
      <c r="A309" s="578"/>
      <c r="B309" s="148" t="s">
        <v>1058</v>
      </c>
      <c r="C309" s="682">
        <f>SUM(C310)</f>
        <v>70265.7</v>
      </c>
      <c r="D309" s="682">
        <f>SUM(D310)</f>
        <v>70221.3</v>
      </c>
      <c r="E309" s="699">
        <f t="shared" si="12"/>
        <v>99.936811274917929</v>
      </c>
      <c r="F309" s="984" t="s">
        <v>1390</v>
      </c>
      <c r="G309" s="683"/>
    </row>
    <row r="310" spans="1:7" ht="63.75">
      <c r="A310" s="583"/>
      <c r="B310" s="728" t="s">
        <v>439</v>
      </c>
      <c r="C310" s="682">
        <v>70265.7</v>
      </c>
      <c r="D310" s="682">
        <v>70221.3</v>
      </c>
      <c r="E310" s="699">
        <f t="shared" si="12"/>
        <v>99.936811274917929</v>
      </c>
      <c r="F310" s="985" t="s">
        <v>1391</v>
      </c>
      <c r="G310" s="683"/>
    </row>
    <row r="311" spans="1:7" ht="51">
      <c r="A311" s="581"/>
      <c r="B311" s="148" t="s">
        <v>1057</v>
      </c>
      <c r="C311" s="682">
        <f>SUM(C312:C313)</f>
        <v>964.3</v>
      </c>
      <c r="D311" s="682">
        <f>SUM(D312:D313)</f>
        <v>950.4</v>
      </c>
      <c r="E311" s="699">
        <f t="shared" si="12"/>
        <v>98.558539873483355</v>
      </c>
      <c r="F311" s="683"/>
      <c r="G311" s="683"/>
    </row>
    <row r="312" spans="1:7" ht="25.5">
      <c r="A312" s="583"/>
      <c r="B312" s="728" t="s">
        <v>421</v>
      </c>
      <c r="C312" s="682">
        <v>299.89999999999998</v>
      </c>
      <c r="D312" s="682">
        <v>299.89999999999998</v>
      </c>
      <c r="E312" s="699">
        <f t="shared" si="12"/>
        <v>100</v>
      </c>
      <c r="F312" s="683"/>
      <c r="G312" s="683"/>
    </row>
    <row r="313" spans="1:7" ht="76.5">
      <c r="A313" s="583"/>
      <c r="B313" s="728" t="s">
        <v>422</v>
      </c>
      <c r="C313" s="726">
        <v>664.4</v>
      </c>
      <c r="D313" s="726">
        <v>650.5</v>
      </c>
      <c r="E313" s="699">
        <f t="shared" si="12"/>
        <v>97.90788681517158</v>
      </c>
      <c r="F313" s="683"/>
      <c r="G313" s="683"/>
    </row>
    <row r="314" spans="1:7" ht="38.25">
      <c r="A314" s="578"/>
      <c r="B314" s="148" t="s">
        <v>423</v>
      </c>
      <c r="C314" s="682">
        <v>129</v>
      </c>
      <c r="D314" s="682">
        <v>129</v>
      </c>
      <c r="E314" s="699">
        <f t="shared" si="12"/>
        <v>100</v>
      </c>
      <c r="F314" s="683"/>
      <c r="G314" s="683"/>
    </row>
    <row r="315" spans="1:7" ht="25.5">
      <c r="A315" s="578"/>
      <c r="B315" s="734" t="s">
        <v>440</v>
      </c>
      <c r="C315" s="523">
        <f>SUM(C316)</f>
        <v>390.8</v>
      </c>
      <c r="D315" s="523">
        <f>SUM(D316)</f>
        <v>390.8</v>
      </c>
      <c r="E315" s="699">
        <f t="shared" si="12"/>
        <v>100</v>
      </c>
      <c r="F315" s="683"/>
      <c r="G315" s="683"/>
    </row>
    <row r="316" spans="1:7" ht="51">
      <c r="A316" s="583"/>
      <c r="B316" s="728" t="s">
        <v>425</v>
      </c>
      <c r="C316" s="726">
        <v>390.8</v>
      </c>
      <c r="D316" s="726">
        <v>390.8</v>
      </c>
      <c r="E316" s="699">
        <f t="shared" si="12"/>
        <v>100</v>
      </c>
      <c r="F316" s="683"/>
      <c r="G316" s="683"/>
    </row>
    <row r="317" spans="1:7" ht="38.25">
      <c r="A317" s="578"/>
      <c r="B317" s="148" t="s">
        <v>435</v>
      </c>
      <c r="C317" s="727">
        <f>SUM(C318:C319)</f>
        <v>820</v>
      </c>
      <c r="D317" s="727">
        <f>SUM(D318:D319)</f>
        <v>820</v>
      </c>
      <c r="E317" s="699">
        <f t="shared" si="12"/>
        <v>100</v>
      </c>
      <c r="F317" s="683"/>
      <c r="G317" s="683"/>
    </row>
    <row r="318" spans="1:7" ht="51">
      <c r="A318" s="585"/>
      <c r="B318" s="735" t="s">
        <v>441</v>
      </c>
      <c r="C318" s="726">
        <v>380</v>
      </c>
      <c r="D318" s="726">
        <v>380</v>
      </c>
      <c r="E318" s="699">
        <f t="shared" si="12"/>
        <v>100</v>
      </c>
      <c r="F318" s="683"/>
      <c r="G318" s="683"/>
    </row>
    <row r="319" spans="1:7" ht="51">
      <c r="A319" s="585"/>
      <c r="B319" s="735" t="s">
        <v>437</v>
      </c>
      <c r="C319" s="726">
        <v>440</v>
      </c>
      <c r="D319" s="726">
        <v>440</v>
      </c>
      <c r="E319" s="699">
        <f t="shared" si="12"/>
        <v>100</v>
      </c>
      <c r="F319" s="683"/>
      <c r="G319" s="683"/>
    </row>
    <row r="320" spans="1:7" ht="89.25">
      <c r="A320" s="578"/>
      <c r="B320" s="453" t="s">
        <v>443</v>
      </c>
      <c r="C320" s="722">
        <f>SUM(C321+C322+C323+C324+C328+C331+C335)</f>
        <v>49538.600000000006</v>
      </c>
      <c r="D320" s="722">
        <f>SUM(D321+D322+D323+D324+D328+D331+D335)</f>
        <v>47257.200000000004</v>
      </c>
      <c r="E320" s="723">
        <f t="shared" si="12"/>
        <v>95.394702312943849</v>
      </c>
      <c r="F320" s="974" t="s">
        <v>1392</v>
      </c>
      <c r="G320" s="683"/>
    </row>
    <row r="321" spans="1:7" ht="38.25">
      <c r="A321" s="578"/>
      <c r="B321" s="148" t="s">
        <v>397</v>
      </c>
      <c r="C321" s="682">
        <v>33911.870000000003</v>
      </c>
      <c r="D321" s="682">
        <v>33911.07</v>
      </c>
      <c r="E321" s="699">
        <f t="shared" si="12"/>
        <v>99.997640944011636</v>
      </c>
      <c r="F321" s="974" t="s">
        <v>1393</v>
      </c>
      <c r="G321" s="683"/>
    </row>
    <row r="322" spans="1:7" ht="51">
      <c r="A322" s="578"/>
      <c r="B322" s="148" t="s">
        <v>1059</v>
      </c>
      <c r="C322" s="682">
        <v>171.03</v>
      </c>
      <c r="D322" s="682">
        <v>171.03</v>
      </c>
      <c r="E322" s="699">
        <f t="shared" si="12"/>
        <v>100</v>
      </c>
      <c r="F322" s="683"/>
      <c r="G322" s="683"/>
    </row>
    <row r="323" spans="1:7" ht="51">
      <c r="A323" s="578"/>
      <c r="B323" s="148" t="s">
        <v>925</v>
      </c>
      <c r="C323" s="682">
        <v>679</v>
      </c>
      <c r="D323" s="682">
        <v>679</v>
      </c>
      <c r="E323" s="699">
        <f t="shared" ref="E323:E339" si="13">SUM(D323/C323*100)</f>
        <v>100</v>
      </c>
      <c r="F323" s="683"/>
      <c r="G323" s="683"/>
    </row>
    <row r="324" spans="1:7" ht="54.75" customHeight="1">
      <c r="A324" s="578"/>
      <c r="B324" s="148" t="s">
        <v>1060</v>
      </c>
      <c r="C324" s="682">
        <f>SUM(C325:C327)</f>
        <v>1071.9000000000001</v>
      </c>
      <c r="D324" s="682">
        <f>SUM(D325:D327)</f>
        <v>1071.9000000000001</v>
      </c>
      <c r="E324" s="699">
        <f t="shared" si="13"/>
        <v>100</v>
      </c>
      <c r="F324" s="683"/>
      <c r="G324" s="683"/>
    </row>
    <row r="325" spans="1:7" ht="63.75">
      <c r="A325" s="584"/>
      <c r="B325" s="728" t="s">
        <v>446</v>
      </c>
      <c r="C325" s="682">
        <v>278.60000000000002</v>
      </c>
      <c r="D325" s="682">
        <v>278.60000000000002</v>
      </c>
      <c r="E325" s="699">
        <f t="shared" si="13"/>
        <v>100</v>
      </c>
      <c r="F325" s="683"/>
      <c r="G325" s="683"/>
    </row>
    <row r="326" spans="1:7" ht="63.75">
      <c r="A326" s="584"/>
      <c r="B326" s="728" t="s">
        <v>447</v>
      </c>
      <c r="C326" s="682">
        <v>358.3</v>
      </c>
      <c r="D326" s="682">
        <v>358.3</v>
      </c>
      <c r="E326" s="699">
        <f t="shared" si="13"/>
        <v>100</v>
      </c>
      <c r="F326" s="683"/>
      <c r="G326" s="683"/>
    </row>
    <row r="327" spans="1:7" ht="63.75">
      <c r="A327" s="584"/>
      <c r="B327" s="728" t="s">
        <v>448</v>
      </c>
      <c r="C327" s="682">
        <v>435</v>
      </c>
      <c r="D327" s="682">
        <v>435</v>
      </c>
      <c r="E327" s="699">
        <f t="shared" si="13"/>
        <v>100</v>
      </c>
      <c r="F327" s="683"/>
      <c r="G327" s="683"/>
    </row>
    <row r="328" spans="1:7" ht="51">
      <c r="A328" s="578"/>
      <c r="B328" s="148" t="s">
        <v>1061</v>
      </c>
      <c r="C328" s="682">
        <f>SUM(C329:C330)</f>
        <v>1945</v>
      </c>
      <c r="D328" s="682">
        <f>SUM(D329:D330)</f>
        <v>1945</v>
      </c>
      <c r="E328" s="699">
        <f t="shared" si="13"/>
        <v>100</v>
      </c>
      <c r="F328" s="683"/>
      <c r="G328" s="683"/>
    </row>
    <row r="329" spans="1:7" ht="51">
      <c r="A329" s="584"/>
      <c r="B329" s="728" t="s">
        <v>450</v>
      </c>
      <c r="C329" s="682">
        <v>343.1</v>
      </c>
      <c r="D329" s="682">
        <v>343.1</v>
      </c>
      <c r="E329" s="699">
        <f t="shared" si="13"/>
        <v>100</v>
      </c>
      <c r="F329" s="683"/>
      <c r="G329" s="683" t="s">
        <v>1121</v>
      </c>
    </row>
    <row r="330" spans="1:7" ht="51">
      <c r="A330" s="584"/>
      <c r="B330" s="728" t="s">
        <v>451</v>
      </c>
      <c r="C330" s="682">
        <v>1601.9</v>
      </c>
      <c r="D330" s="682">
        <v>1601.9</v>
      </c>
      <c r="E330" s="699">
        <f t="shared" si="13"/>
        <v>100</v>
      </c>
      <c r="F330" s="683"/>
      <c r="G330" s="337" t="s">
        <v>1122</v>
      </c>
    </row>
    <row r="331" spans="1:7" ht="39.75" customHeight="1">
      <c r="A331" s="578"/>
      <c r="B331" s="453" t="s">
        <v>1062</v>
      </c>
      <c r="C331" s="682">
        <f>SUM(C332:C334)</f>
        <v>9741.5</v>
      </c>
      <c r="D331" s="682">
        <f>SUM(D332:D334)</f>
        <v>7460.9</v>
      </c>
      <c r="E331" s="699">
        <f t="shared" si="13"/>
        <v>76.588821023456347</v>
      </c>
      <c r="F331" s="986" t="s">
        <v>1397</v>
      </c>
      <c r="G331" s="337"/>
    </row>
    <row r="332" spans="1:7" ht="25.5">
      <c r="A332" s="583"/>
      <c r="B332" s="728" t="s">
        <v>923</v>
      </c>
      <c r="C332" s="682">
        <v>2042.6</v>
      </c>
      <c r="D332" s="682"/>
      <c r="E332" s="699">
        <f t="shared" si="13"/>
        <v>0</v>
      </c>
      <c r="F332" s="987"/>
      <c r="G332" s="337" t="s">
        <v>1120</v>
      </c>
    </row>
    <row r="333" spans="1:7" ht="231.75" customHeight="1">
      <c r="A333" s="583"/>
      <c r="B333" s="728" t="s">
        <v>461</v>
      </c>
      <c r="C333" s="682">
        <v>5836.2</v>
      </c>
      <c r="D333" s="682">
        <v>5836.2</v>
      </c>
      <c r="E333" s="699">
        <f t="shared" si="13"/>
        <v>100</v>
      </c>
      <c r="F333" s="988"/>
      <c r="G333" s="337" t="s">
        <v>1119</v>
      </c>
    </row>
    <row r="334" spans="1:7" ht="44.25" customHeight="1">
      <c r="A334" s="583"/>
      <c r="B334" s="728" t="s">
        <v>462</v>
      </c>
      <c r="C334" s="682">
        <v>1862.7</v>
      </c>
      <c r="D334" s="682">
        <v>1624.7</v>
      </c>
      <c r="E334" s="699">
        <f t="shared" si="13"/>
        <v>87.22284855317551</v>
      </c>
      <c r="F334" s="267" t="s">
        <v>1398</v>
      </c>
      <c r="G334" s="337" t="s">
        <v>1118</v>
      </c>
    </row>
    <row r="335" spans="1:7" ht="51">
      <c r="A335" s="578"/>
      <c r="B335" s="453" t="s">
        <v>1063</v>
      </c>
      <c r="C335" s="682">
        <v>2018.3</v>
      </c>
      <c r="D335" s="682">
        <v>2018.3</v>
      </c>
      <c r="E335" s="699">
        <f t="shared" si="13"/>
        <v>100</v>
      </c>
      <c r="F335" s="683"/>
      <c r="G335" s="683"/>
    </row>
    <row r="336" spans="1:7" ht="63.75">
      <c r="A336" s="578"/>
      <c r="B336" s="453" t="s">
        <v>465</v>
      </c>
      <c r="C336" s="722">
        <f>SUM(C337:C338)</f>
        <v>7896.7</v>
      </c>
      <c r="D336" s="722">
        <f>SUM(D337:D338)</f>
        <v>7896.7</v>
      </c>
      <c r="E336" s="723">
        <f t="shared" si="13"/>
        <v>100</v>
      </c>
      <c r="F336" s="779" t="s">
        <v>1399</v>
      </c>
      <c r="G336" s="683"/>
    </row>
    <row r="337" spans="1:8" ht="51">
      <c r="A337" s="578"/>
      <c r="B337" s="453" t="s">
        <v>466</v>
      </c>
      <c r="C337" s="682">
        <v>6896.7</v>
      </c>
      <c r="D337" s="682">
        <v>6896.7</v>
      </c>
      <c r="E337" s="699">
        <f t="shared" si="13"/>
        <v>100</v>
      </c>
      <c r="F337" s="779" t="s">
        <v>1400</v>
      </c>
      <c r="G337" s="683"/>
    </row>
    <row r="338" spans="1:8" ht="38.25">
      <c r="A338" s="578"/>
      <c r="B338" s="453" t="s">
        <v>467</v>
      </c>
      <c r="C338" s="682">
        <v>1000</v>
      </c>
      <c r="D338" s="682">
        <v>1000</v>
      </c>
      <c r="E338" s="699">
        <f t="shared" si="13"/>
        <v>100</v>
      </c>
      <c r="F338" s="779" t="s">
        <v>1401</v>
      </c>
      <c r="G338" s="683"/>
    </row>
    <row r="339" spans="1:8">
      <c r="A339" s="608"/>
      <c r="B339" s="729" t="s">
        <v>1064</v>
      </c>
      <c r="C339" s="730">
        <f>SUM(C6+C20+C37+C60+C82+C96+C105+C120+C133+C176+C197+C216+C235+C250+C254+C261+C269+C273+C280+C283+C287)</f>
        <v>1296341.71129</v>
      </c>
      <c r="D339" s="730">
        <f>SUM(D6+D20+D37+D60+D82+D96+D105+D120+D133+D176+D197+D216+D235+D250+D254+D261+D269+D273+D280+D283+D287)</f>
        <v>1281516.0995999998</v>
      </c>
      <c r="E339" s="731">
        <f t="shared" si="13"/>
        <v>98.856350022460731</v>
      </c>
      <c r="F339" s="732"/>
      <c r="G339" s="683"/>
    </row>
    <row r="342" spans="1:8" ht="15">
      <c r="A342" s="928"/>
      <c r="B342" s="929"/>
      <c r="C342" s="929"/>
      <c r="D342" s="929"/>
    </row>
    <row r="344" spans="1:8">
      <c r="B344" s="650"/>
      <c r="C344" s="933"/>
      <c r="D344" s="933"/>
      <c r="E344" s="933"/>
      <c r="F344" s="933"/>
    </row>
    <row r="345" spans="1:8">
      <c r="C345" s="934"/>
      <c r="D345" s="935"/>
      <c r="E345" s="935"/>
      <c r="F345" s="935"/>
    </row>
    <row r="346" spans="1:8" ht="15">
      <c r="C346" s="928"/>
      <c r="D346" s="929"/>
      <c r="E346" s="929"/>
      <c r="F346" s="929"/>
      <c r="G346" s="929"/>
      <c r="H346" s="929"/>
    </row>
    <row r="347" spans="1:8">
      <c r="C347" s="970"/>
      <c r="D347" s="970"/>
      <c r="E347" s="970"/>
    </row>
    <row r="348" spans="1:8" ht="15">
      <c r="C348" s="928"/>
      <c r="D348" s="929"/>
      <c r="E348" s="929"/>
      <c r="F348" s="929"/>
      <c r="G348" s="929"/>
      <c r="H348" s="929"/>
    </row>
  </sheetData>
  <mergeCells count="46">
    <mergeCell ref="C346:H346"/>
    <mergeCell ref="C347:E347"/>
    <mergeCell ref="C348:H348"/>
    <mergeCell ref="C345:F345"/>
    <mergeCell ref="G265:G268"/>
    <mergeCell ref="F331:F333"/>
    <mergeCell ref="G239:G240"/>
    <mergeCell ref="G67:G78"/>
    <mergeCell ref="G184:G186"/>
    <mergeCell ref="F8:F9"/>
    <mergeCell ref="F10:F11"/>
    <mergeCell ref="A1:F1"/>
    <mergeCell ref="A2:F2"/>
    <mergeCell ref="A3:F3"/>
    <mergeCell ref="A342:D342"/>
    <mergeCell ref="C344:F344"/>
    <mergeCell ref="B262:B263"/>
    <mergeCell ref="F248:F249"/>
    <mergeCell ref="A262:A263"/>
    <mergeCell ref="C262:C263"/>
    <mergeCell ref="D262:D263"/>
    <mergeCell ref="E262:E263"/>
    <mergeCell ref="G262:G263"/>
    <mergeCell ref="B266:B268"/>
    <mergeCell ref="A266:A268"/>
    <mergeCell ref="C266:C268"/>
    <mergeCell ref="D266:D268"/>
    <mergeCell ref="E266:E268"/>
    <mergeCell ref="F38:F39"/>
    <mergeCell ref="G83:G85"/>
    <mergeCell ref="F112:F113"/>
    <mergeCell ref="G30:G34"/>
    <mergeCell ref="B28:B30"/>
    <mergeCell ref="B32:B33"/>
    <mergeCell ref="C32:C33"/>
    <mergeCell ref="D32:D33"/>
    <mergeCell ref="E32:E33"/>
    <mergeCell ref="C28:C30"/>
    <mergeCell ref="D28:D30"/>
    <mergeCell ref="E28:E30"/>
    <mergeCell ref="B214:B215"/>
    <mergeCell ref="F114:F115"/>
    <mergeCell ref="B121:B122"/>
    <mergeCell ref="B124:B125"/>
    <mergeCell ref="G157:G158"/>
    <mergeCell ref="G135:G136"/>
  </mergeCells>
  <pageMargins left="0.70866141732283472" right="0.70866141732283472" top="0.74803149606299213" bottom="0.74803149606299213" header="0.31496062992125984" footer="0.31496062992125984"/>
  <pageSetup paperSize="9" scale="52" fitToHeight="4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фин</vt:lpstr>
      <vt:lpstr>инд</vt:lpstr>
      <vt:lpstr>оценка</vt:lpstr>
      <vt:lpstr>форма отчета</vt:lpstr>
      <vt:lpstr>форма отчета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ФЭУ</dc:creator>
  <cp:lastModifiedBy>Сахая Петровна</cp:lastModifiedBy>
  <cp:lastPrinted>2019-05-17T07:26:17Z</cp:lastPrinted>
  <dcterms:created xsi:type="dcterms:W3CDTF">2018-10-28T01:52:06Z</dcterms:created>
  <dcterms:modified xsi:type="dcterms:W3CDTF">2019-05-19T11:09:03Z</dcterms:modified>
</cp:coreProperties>
</file>